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208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csupercool/Desktop/GPX - Decider NFLX Arms Dealer G and F/"/>
    </mc:Choice>
  </mc:AlternateContent>
  <xr:revisionPtr revIDLastSave="0" documentId="13_ncr:1_{FB8F0C61-73EE-124B-8F80-6436C7427E0C}" xr6:coauthVersionLast="45" xr6:coauthVersionMax="45" xr10:uidLastSave="{00000000-0000-0000-0000-000000000000}"/>
  <bookViews>
    <workbookView xWindow="60" yWindow="460" windowWidth="37960" windowHeight="20480" xr2:uid="{10112486-94D6-A748-8958-EDAD5A4D39EB}"/>
  </bookViews>
  <sheets>
    <sheet name="Licensing Deals Data" sheetId="1" r:id="rId1"/>
    <sheet name="G-Trends Data and CLV Calc" sheetId="5" r:id="rId2"/>
    <sheet name="GTrends" sheetId="6" r:id="rId3"/>
    <sheet name="References" sheetId="3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S19" i="5" l="1"/>
  <c r="Q20" i="5" l="1"/>
  <c r="P20" i="5"/>
  <c r="Q19" i="5"/>
  <c r="R19" i="5"/>
  <c r="N19" i="5"/>
  <c r="I13" i="5"/>
  <c r="J13" i="5"/>
  <c r="I20" i="1"/>
  <c r="I14" i="1"/>
  <c r="J8" i="5" l="1"/>
  <c r="I8" i="5"/>
  <c r="I9" i="1"/>
  <c r="X22" i="5" l="1"/>
  <c r="X21" i="5"/>
  <c r="X20" i="5"/>
  <c r="Z20" i="5" s="1"/>
  <c r="W40" i="5"/>
  <c r="W31" i="5" s="1"/>
  <c r="I12" i="5"/>
  <c r="J12" i="5"/>
  <c r="I11" i="5"/>
  <c r="J11" i="5"/>
  <c r="I10" i="5"/>
  <c r="J10" i="5"/>
  <c r="I9" i="5"/>
  <c r="J9" i="5"/>
  <c r="R20" i="5" l="1"/>
  <c r="Y22" i="5"/>
  <c r="W25" i="5"/>
  <c r="Y21" i="5" s="1"/>
  <c r="Z22" i="5"/>
  <c r="Z21" i="5"/>
  <c r="I13" i="1"/>
  <c r="N20" i="5" s="1"/>
  <c r="I19" i="1"/>
  <c r="I18" i="1"/>
  <c r="G17" i="1"/>
  <c r="I17" i="1" s="1"/>
  <c r="I12" i="1"/>
  <c r="I11" i="1"/>
  <c r="P19" i="5" s="1"/>
  <c r="O19" i="5"/>
  <c r="O20" i="5" s="1"/>
  <c r="I10" i="1"/>
  <c r="S20" i="5" s="1"/>
  <c r="W32" i="5" l="1"/>
  <c r="Y20" i="5"/>
</calcChain>
</file>

<file path=xl/sharedStrings.xml><?xml version="1.0" encoding="utf-8"?>
<sst xmlns="http://schemas.openxmlformats.org/spreadsheetml/2006/main" count="179" uniqueCount="107">
  <si>
    <t>Exclusivity</t>
  </si>
  <si>
    <t>https://www.vulture.com/2019/09/seinfeld-comedy-central-viacom-2021.html</t>
  </si>
  <si>
    <t>Seinfeld</t>
  </si>
  <si>
    <t>Friends</t>
  </si>
  <si>
    <t>Big Bang Theory</t>
  </si>
  <si>
    <t>The Office</t>
  </si>
  <si>
    <t>Simpsons</t>
  </si>
  <si>
    <t>F</t>
  </si>
  <si>
    <t>B</t>
  </si>
  <si>
    <t>O</t>
  </si>
  <si>
    <t>S</t>
  </si>
  <si>
    <t>Episodes</t>
  </si>
  <si>
    <t>Per Per Year Per Episode</t>
  </si>
  <si>
    <t>Details</t>
  </si>
  <si>
    <t>Financials</t>
  </si>
  <si>
    <t>Territory</t>
  </si>
  <si>
    <t>Yes</t>
  </si>
  <si>
    <t>Streamer</t>
  </si>
  <si>
    <t>HBO Max</t>
  </si>
  <si>
    <t>Peacock</t>
  </si>
  <si>
    <t>Netflix</t>
  </si>
  <si>
    <t>Disney+</t>
  </si>
  <si>
    <t>Five Year Price</t>
  </si>
  <si>
    <t>.</t>
  </si>
  <si>
    <t>Domestic</t>
  </si>
  <si>
    <t>Global</t>
  </si>
  <si>
    <t>https://en.wikipedia.org/wiki/The_Big_Bang_Theory</t>
  </si>
  <si>
    <t>https://en.wikipedia.org/wiki/The_Simpsons</t>
  </si>
  <si>
    <t>Price includes Syndication?</t>
  </si>
  <si>
    <t>Current Deals</t>
  </si>
  <si>
    <t>Previous Deals</t>
  </si>
  <si>
    <t>No</t>
  </si>
  <si>
    <t>Cable Syndication</t>
  </si>
  <si>
    <t>Cable and Digital</t>
  </si>
  <si>
    <t>Digital</t>
  </si>
  <si>
    <t>https://www.broadcastingcable.com/news/comedy-central-acquires-all-nine-seasons-office-170637</t>
  </si>
  <si>
    <t>https://deadline.com/2017/12/comedy-central-the-office-off-network-syndication-rights-1202225922/</t>
  </si>
  <si>
    <t>FX Now</t>
  </si>
  <si>
    <t>Hulu</t>
  </si>
  <si>
    <t>https://www.cnbc.com/2019/06/25/nbc-to-remove-the-office-from-netflix.html</t>
  </si>
  <si>
    <t>Worldwide</t>
  </si>
  <si>
    <t>US</t>
  </si>
  <si>
    <t>Ratio WW</t>
  </si>
  <si>
    <t>Ratio US</t>
  </si>
  <si>
    <t>Grace &amp; Frankie</t>
  </si>
  <si>
    <t>Office</t>
  </si>
  <si>
    <t>Simpons</t>
  </si>
  <si>
    <t>Total 1 Year Deal Value</t>
  </si>
  <si>
    <t>Customer Lifetime Value - US</t>
  </si>
  <si>
    <t>Domestic Price Per Month</t>
  </si>
  <si>
    <t>Fact</t>
  </si>
  <si>
    <t>Ave. Months with Service</t>
  </si>
  <si>
    <t>Marketing Expense</t>
  </si>
  <si>
    <t>Estimate</t>
  </si>
  <si>
    <t>https://advanced-television.com/2018/07/12/analysis-netflix-us-marketing-spend-rockets/</t>
  </si>
  <si>
    <t>https://www.innovationtactics.com/customer-acquisition-cost-and-customer-lifetime-value/</t>
  </si>
  <si>
    <t>https://secondmeasure.com/datapoints/netflix-disney-plus-apple-customer-retention/</t>
  </si>
  <si>
    <t>Customer Retained to NOT License</t>
  </si>
  <si>
    <t>Seen as high as</t>
  </si>
  <si>
    <t>WACC</t>
  </si>
  <si>
    <t>Unadjusted</t>
  </si>
  <si>
    <t xml:space="preserve">https://www.hollywoodreporter.com/live-feed/seinfeld-friends-big-bang-how-sky-high-can-massive-tv-deals-fly-1243065 </t>
  </si>
  <si>
    <t xml:space="preserve">https://en.wikipedia.org/wiki/Friends </t>
  </si>
  <si>
    <t xml:space="preserve">https://en.wikipedia.org/wiki/The_Office_(American_TV_series) </t>
  </si>
  <si>
    <t xml:space="preserve">https://en.wikipedia.org/wiki/Seinfeld </t>
  </si>
  <si>
    <t>Netflix CLV</t>
  </si>
  <si>
    <t>F-Boss Data</t>
  </si>
  <si>
    <t>Should Netflix Sell Grace &amp; Frankie</t>
  </si>
  <si>
    <t>Internal Deal</t>
  </si>
  <si>
    <t>Sample of Licensing Deals - Streamer to Linear</t>
  </si>
  <si>
    <t>Catastrophe</t>
  </si>
  <si>
    <t>Bojack Horseman</t>
  </si>
  <si>
    <t>Transparent</t>
  </si>
  <si>
    <t>???</t>
  </si>
  <si>
    <t>Channel</t>
  </si>
  <si>
    <t>Amazon Prime</t>
  </si>
  <si>
    <t>Sundance TV</t>
  </si>
  <si>
    <t>Comedy Central</t>
  </si>
  <si>
    <t>Lifetime???</t>
  </si>
  <si>
    <t>G&amp;F as % of F-Boss</t>
  </si>
  <si>
    <t>G-Trends Ave Demand</t>
  </si>
  <si>
    <t>Estimated Prices for Grace &amp; Frankie</t>
  </si>
  <si>
    <t>Per Year Per Episode Estimates</t>
  </si>
  <si>
    <t>(lowest to highest)</t>
  </si>
  <si>
    <t>Low Case</t>
  </si>
  <si>
    <t>Medium Case</t>
  </si>
  <si>
    <t>High Case</t>
  </si>
  <si>
    <t>Customers To Retain if NOT Licensing</t>
  </si>
  <si>
    <t>Price Per Episode</t>
  </si>
  <si>
    <t>Input</t>
  </si>
  <si>
    <t>CLV</t>
  </si>
  <si>
    <t>Retained Customers</t>
  </si>
  <si>
    <t>Customer Months</t>
  </si>
  <si>
    <t>Total Price Per Year</t>
  </si>
  <si>
    <t>G&amp;F Episodes</t>
  </si>
  <si>
    <t>Blended NFLX Monthly Price</t>
  </si>
  <si>
    <t>Estimates</t>
  </si>
  <si>
    <t xml:space="preserve">https://deadline.com/2019/04/the-simpsons-disney-in-exclusive-svod-deal-1202594446/ </t>
  </si>
  <si>
    <t xml:space="preserve">https://deadline.com/2013/11/fxx-lands-the-simpsons-in-the-biggest-off-network-deal-in-tv-history-635800/ </t>
  </si>
  <si>
    <t xml:space="preserve">https://www.hollywoodreporter.com/live-feed/office-why-nbcuniversal-is-paying-500m-pull-hit-netflix-1221020 </t>
  </si>
  <si>
    <t>https://www.vox.com/2018/12/4/18126596/friends-netflix-warnermedia-att-hulu-apple-deal</t>
  </si>
  <si>
    <t xml:space="preserve">https://variety.com/2019/tv/news/the-big-bang-theory-hbo-max-stream-1203338587/ </t>
  </si>
  <si>
    <t>South Park</t>
  </si>
  <si>
    <t>https://variety.com/2019/tv/news/south-park-stream-exclusively-hbo-max-1203387212/</t>
  </si>
  <si>
    <t>https://www.hollywoodreporter.com/live-feed/south-park-ups-massive-hulu-807269</t>
  </si>
  <si>
    <t>Sample of Licensing Deals - FBOSSS</t>
  </si>
  <si>
    <t>G-Trends August Averages - F-BOSSS &amp; Grace &amp; Frankie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</si>
</sst>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_);[Red]\(&quot;$&quot;#,##0\)"/>
    <numFmt numFmtId="164" formatCode="&quot;$&quot;#,##0"/>
  </numFmts>
  <fonts count="14" x14ac:knownFonts="1"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u/>
      <sz val="11"/>
      <color theme="1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9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9" fontId="4" fillId="0" borderId="0" applyFont="0" applyFill="0" applyBorder="0" applyAlignment="0" applyProtection="0"/>
  </cellStyleXfs>
  <cellXfs count="27">
    <xf numFmtId="0" fontId="0" fillId="0" borderId="0" xfId="0"/>
    <xf numFmtId="0" fontId="1" fillId="0" borderId="0" xfId="0" applyFont="1"/>
    <xf numFmtId="6" fontId="0" fillId="0" borderId="0" xfId="0" applyNumberFormat="1"/>
    <xf numFmtId="0" fontId="2" fillId="0" borderId="0" xfId="0" applyFont="1"/>
    <xf numFmtId="0" fontId="3" fillId="0" borderId="0" xfId="1"/>
    <xf numFmtId="0" fontId="5" fillId="0" borderId="0" xfId="0" applyFont="1"/>
    <xf numFmtId="0" fontId="6" fillId="0" borderId="0" xfId="0" applyFont="1"/>
    <xf numFmtId="6" fontId="6" fillId="0" borderId="0" xfId="0" applyNumberFormat="1" applyFont="1"/>
    <xf numFmtId="0" fontId="7" fillId="2" borderId="0" xfId="0" applyFont="1" applyFill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 applyAlignment="1">
      <alignment horizontal="center"/>
    </xf>
    <xf numFmtId="0" fontId="13" fillId="2" borderId="1" xfId="0" applyFont="1" applyFill="1" applyBorder="1" applyAlignment="1">
      <alignment horizontal="center"/>
    </xf>
    <xf numFmtId="6" fontId="9" fillId="0" borderId="0" xfId="0" applyNumberFormat="1" applyFont="1"/>
    <xf numFmtId="0" fontId="0" fillId="0" borderId="0" xfId="0" applyFont="1"/>
    <xf numFmtId="0" fontId="12" fillId="2" borderId="0" xfId="0" applyFont="1" applyFill="1"/>
    <xf numFmtId="0" fontId="13" fillId="2" borderId="0" xfId="0" applyFont="1" applyFill="1" applyAlignment="1">
      <alignment horizontal="center"/>
    </xf>
    <xf numFmtId="9" fontId="9" fillId="3" borderId="0" xfId="2" applyFont="1" applyFill="1"/>
    <xf numFmtId="3" fontId="9" fillId="0" borderId="0" xfId="0" applyNumberFormat="1" applyFont="1"/>
    <xf numFmtId="0" fontId="11" fillId="0" borderId="4" xfId="0" applyFont="1" applyBorder="1" applyAlignment="1">
      <alignment horizontal="right"/>
    </xf>
    <xf numFmtId="3" fontId="9" fillId="0" borderId="4" xfId="0" applyNumberFormat="1" applyFont="1" applyBorder="1"/>
    <xf numFmtId="164" fontId="9" fillId="0" borderId="0" xfId="0" applyNumberFormat="1" applyFont="1"/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635000</xdr:colOff>
      <xdr:row>1</xdr:row>
      <xdr:rowOff>25401</xdr:rowOff>
    </xdr:from>
    <xdr:to>
      <xdr:col>8</xdr:col>
      <xdr:colOff>469057</xdr:colOff>
      <xdr:row>18</xdr:row>
      <xdr:rowOff>177800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27724E54-A798-5A42-ABE5-F85312189B1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35000" y="228601"/>
          <a:ext cx="6438057" cy="3606799"/>
        </a:xfrm>
        <a:prstGeom prst="rect">
          <a:avLst/>
        </a:prstGeom>
      </xdr:spPr>
    </xdr:pic>
    <xdr:clientData/>
  </xdr:twoCellAnchor>
  <xdr:twoCellAnchor editAs="oneCell">
    <xdr:from>
      <xdr:col>0</xdr:col>
      <xdr:colOff>660400</xdr:colOff>
      <xdr:row>20</xdr:row>
      <xdr:rowOff>63501</xdr:rowOff>
    </xdr:from>
    <xdr:to>
      <xdr:col>10</xdr:col>
      <xdr:colOff>275044</xdr:colOff>
      <xdr:row>44</xdr:row>
      <xdr:rowOff>76201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E918D180-A619-E94D-9EF1-21CAD37C5D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60400" y="4127501"/>
          <a:ext cx="7869644" cy="4889500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20</xdr:row>
      <xdr:rowOff>114300</xdr:rowOff>
    </xdr:from>
    <xdr:to>
      <xdr:col>21</xdr:col>
      <xdr:colOff>101600</xdr:colOff>
      <xdr:row>42</xdr:row>
      <xdr:rowOff>58485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99267ABF-B199-0B4E-911C-6073C91E506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9359900" y="4178300"/>
          <a:ext cx="8077200" cy="4414585"/>
        </a:xfrm>
        <a:prstGeom prst="rect">
          <a:avLst/>
        </a:prstGeom>
      </xdr:spPr>
    </xdr:pic>
    <xdr:clientData/>
  </xdr:twoCellAnchor>
  <xdr:twoCellAnchor editAs="oneCell">
    <xdr:from>
      <xdr:col>11</xdr:col>
      <xdr:colOff>279400</xdr:colOff>
      <xdr:row>0</xdr:row>
      <xdr:rowOff>88900</xdr:rowOff>
    </xdr:from>
    <xdr:to>
      <xdr:col>17</xdr:col>
      <xdr:colOff>587735</xdr:colOff>
      <xdr:row>18</xdr:row>
      <xdr:rowOff>12700</xdr:rowOff>
    </xdr:to>
    <xdr:pic>
      <xdr:nvPicPr>
        <xdr:cNvPr id="5" name="Picture 4">
          <a:extLst>
            <a:ext uri="{FF2B5EF4-FFF2-40B4-BE49-F238E27FC236}">
              <a16:creationId xmlns:a16="http://schemas.microsoft.com/office/drawing/2014/main" id="{02770924-9933-F946-BAB8-DBB30E5DD5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9359900" y="88900"/>
          <a:ext cx="5261335" cy="35814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hyperlink" Target="https://deadline.com/2019/04/the-simpsons-disney-in-exclusive-svod-deal-1202594446/" TargetMode="External"/><Relationship Id="rId3" Type="http://schemas.openxmlformats.org/officeDocument/2006/relationships/hyperlink" Target="https://en.wikipedia.org/wiki/Friends" TargetMode="External"/><Relationship Id="rId7" Type="http://schemas.openxmlformats.org/officeDocument/2006/relationships/hyperlink" Target="https://www.innovationtactics.com/customer-acquisition-cost-and-customer-lifetime-value/" TargetMode="External"/><Relationship Id="rId12" Type="http://schemas.openxmlformats.org/officeDocument/2006/relationships/hyperlink" Target="https://variety.com/2019/tv/news/the-big-bang-theory-hbo-max-stream-1203338587/" TargetMode="External"/><Relationship Id="rId2" Type="http://schemas.openxmlformats.org/officeDocument/2006/relationships/hyperlink" Target="https://www.hollywoodreporter.com/live-feed/seinfeld-friends-big-bang-how-sky-high-can-massive-tv-deals-fly-1243065" TargetMode="External"/><Relationship Id="rId1" Type="http://schemas.openxmlformats.org/officeDocument/2006/relationships/hyperlink" Target="https://www.vulture.com/2019/09/seinfeld-comedy-central-viacom-2021.html" TargetMode="External"/><Relationship Id="rId6" Type="http://schemas.openxmlformats.org/officeDocument/2006/relationships/hyperlink" Target="https://en.wikipedia.org/wiki/Seinfeld" TargetMode="External"/><Relationship Id="rId11" Type="http://schemas.openxmlformats.org/officeDocument/2006/relationships/hyperlink" Target="https://www.vox.com/2018/12/4/18126596/friends-netflix-warnermedia-att-hulu-apple-deal" TargetMode="External"/><Relationship Id="rId5" Type="http://schemas.openxmlformats.org/officeDocument/2006/relationships/hyperlink" Target="https://en.wikipedia.org/wiki/The_Office_(American_TV_series)" TargetMode="External"/><Relationship Id="rId10" Type="http://schemas.openxmlformats.org/officeDocument/2006/relationships/hyperlink" Target="https://www.hollywoodreporter.com/live-feed/office-why-nbcuniversal-is-paying-500m-pull-hit-netflix-1221020" TargetMode="External"/><Relationship Id="rId4" Type="http://schemas.openxmlformats.org/officeDocument/2006/relationships/hyperlink" Target="https://en.wikipedia.org/wiki/The_Big_Bang_Theory" TargetMode="External"/><Relationship Id="rId9" Type="http://schemas.openxmlformats.org/officeDocument/2006/relationships/hyperlink" Target="https://deadline.com/2013/11/fxx-lands-the-simpsons-in-the-biggest-off-network-deal-in-tv-history-635800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7AA1AE-DE84-A443-81AA-B706DFBF3C5E}">
  <dimension ref="B2:P48"/>
  <sheetViews>
    <sheetView showGridLines="0" tabSelected="1" workbookViewId="0">
      <selection activeCell="M40" sqref="M40"/>
    </sheetView>
  </sheetViews>
  <sheetFormatPr baseColWidth="10" defaultRowHeight="16" x14ac:dyDescent="0.2"/>
  <cols>
    <col min="1" max="1" width="4.6640625" customWidth="1"/>
    <col min="2" max="4" width="2.33203125" customWidth="1"/>
    <col min="5" max="5" width="3.1640625" customWidth="1"/>
    <col min="6" max="6" width="14.5" bestFit="1" customWidth="1"/>
    <col min="7" max="7" width="14.33203125" bestFit="1" customWidth="1"/>
    <col min="8" max="8" width="8.33203125" bestFit="1" customWidth="1"/>
    <col min="9" max="9" width="21.5" bestFit="1" customWidth="1"/>
    <col min="10" max="10" width="1.5" customWidth="1"/>
    <col min="11" max="11" width="13.5" customWidth="1"/>
    <col min="12" max="12" width="13.83203125" customWidth="1"/>
    <col min="13" max="13" width="15" bestFit="1" customWidth="1"/>
    <col min="14" max="14" width="23.6640625" bestFit="1" customWidth="1"/>
    <col min="15" max="15" width="15.1640625" bestFit="1" customWidth="1"/>
    <col min="18" max="18" width="2" customWidth="1"/>
    <col min="21" max="21" width="14.5" bestFit="1" customWidth="1"/>
    <col min="24" max="24" width="2.1640625" customWidth="1"/>
  </cols>
  <sheetData>
    <row r="2" spans="2:15" ht="19" x14ac:dyDescent="0.25">
      <c r="B2" s="9" t="s">
        <v>67</v>
      </c>
    </row>
    <row r="3" spans="2:15" ht="6" customHeight="1" x14ac:dyDescent="0.2">
      <c r="B3" s="1"/>
    </row>
    <row r="4" spans="2:15" x14ac:dyDescent="0.2">
      <c r="C4" s="3" t="s">
        <v>105</v>
      </c>
      <c r="D4" s="3"/>
    </row>
    <row r="5" spans="2:15" s="10" customFormat="1" ht="5" customHeight="1" x14ac:dyDescent="0.2">
      <c r="C5" s="11"/>
      <c r="D5" s="11"/>
    </row>
    <row r="6" spans="2:15" s="10" customFormat="1" ht="15" x14ac:dyDescent="0.2">
      <c r="D6" s="12" t="s">
        <v>29</v>
      </c>
    </row>
    <row r="7" spans="2:15" s="10" customFormat="1" ht="15" x14ac:dyDescent="0.2">
      <c r="G7" s="24" t="s">
        <v>14</v>
      </c>
      <c r="H7" s="24"/>
      <c r="I7" s="24"/>
      <c r="K7" s="24" t="s">
        <v>13</v>
      </c>
      <c r="L7" s="24"/>
      <c r="M7" s="24"/>
      <c r="N7" s="24"/>
      <c r="O7" s="24"/>
    </row>
    <row r="8" spans="2:15" s="10" customFormat="1" ht="15" x14ac:dyDescent="0.2">
      <c r="E8" s="13"/>
      <c r="F8" s="13"/>
      <c r="G8" s="14" t="s">
        <v>22</v>
      </c>
      <c r="H8" s="14" t="s">
        <v>11</v>
      </c>
      <c r="I8" s="14" t="s">
        <v>12</v>
      </c>
      <c r="K8" s="14" t="s">
        <v>15</v>
      </c>
      <c r="L8" s="14" t="s">
        <v>17</v>
      </c>
      <c r="M8" s="14" t="s">
        <v>68</v>
      </c>
      <c r="N8" s="14" t="s">
        <v>28</v>
      </c>
      <c r="O8" s="14" t="s">
        <v>0</v>
      </c>
    </row>
    <row r="9" spans="2:15" s="10" customFormat="1" ht="15" x14ac:dyDescent="0.2">
      <c r="E9" s="10" t="s">
        <v>7</v>
      </c>
      <c r="F9" s="10" t="s">
        <v>3</v>
      </c>
      <c r="G9" s="15">
        <v>425000000</v>
      </c>
      <c r="H9" s="10">
        <v>236</v>
      </c>
      <c r="I9" s="15">
        <f t="shared" ref="I9:I14" si="0">G9/H9/5</f>
        <v>360169.49152542371</v>
      </c>
      <c r="K9" s="10" t="s">
        <v>24</v>
      </c>
      <c r="L9" s="10" t="s">
        <v>18</v>
      </c>
      <c r="M9" s="10" t="s">
        <v>16</v>
      </c>
      <c r="O9" s="10" t="s">
        <v>34</v>
      </c>
    </row>
    <row r="10" spans="2:15" s="10" customFormat="1" ht="15" x14ac:dyDescent="0.2">
      <c r="E10" s="10" t="s">
        <v>8</v>
      </c>
      <c r="F10" s="10" t="s">
        <v>4</v>
      </c>
      <c r="G10" s="15">
        <v>600000000</v>
      </c>
      <c r="H10" s="10">
        <v>279</v>
      </c>
      <c r="I10" s="15">
        <f t="shared" si="0"/>
        <v>430107.52688172041</v>
      </c>
      <c r="K10" s="10" t="s">
        <v>24</v>
      </c>
      <c r="L10" s="10" t="s">
        <v>18</v>
      </c>
      <c r="M10" s="10" t="s">
        <v>16</v>
      </c>
      <c r="N10" s="10" t="s">
        <v>32</v>
      </c>
      <c r="O10" s="10" t="s">
        <v>33</v>
      </c>
    </row>
    <row r="11" spans="2:15" s="10" customFormat="1" ht="15" x14ac:dyDescent="0.2">
      <c r="E11" s="10" t="s">
        <v>9</v>
      </c>
      <c r="F11" s="10" t="s">
        <v>5</v>
      </c>
      <c r="G11" s="15">
        <v>500000000</v>
      </c>
      <c r="H11" s="10">
        <v>201</v>
      </c>
      <c r="I11" s="15">
        <f t="shared" si="0"/>
        <v>497512.43781094521</v>
      </c>
      <c r="K11" s="10" t="s">
        <v>24</v>
      </c>
      <c r="L11" s="10" t="s">
        <v>19</v>
      </c>
      <c r="M11" s="10" t="s">
        <v>16</v>
      </c>
      <c r="O11" s="10" t="s">
        <v>34</v>
      </c>
    </row>
    <row r="12" spans="2:15" s="10" customFormat="1" ht="15" x14ac:dyDescent="0.2">
      <c r="E12" s="10" t="s">
        <v>10</v>
      </c>
      <c r="F12" s="10" t="s">
        <v>2</v>
      </c>
      <c r="G12" s="15">
        <v>500000000</v>
      </c>
      <c r="H12" s="10">
        <v>180</v>
      </c>
      <c r="I12" s="15">
        <f t="shared" si="0"/>
        <v>555555.55555555562</v>
      </c>
      <c r="K12" s="10" t="s">
        <v>25</v>
      </c>
      <c r="L12" s="10" t="s">
        <v>20</v>
      </c>
      <c r="M12" s="10" t="s">
        <v>31</v>
      </c>
      <c r="O12" s="10" t="s">
        <v>34</v>
      </c>
    </row>
    <row r="13" spans="2:15" s="10" customFormat="1" ht="15" x14ac:dyDescent="0.2">
      <c r="E13" s="10" t="s">
        <v>10</v>
      </c>
      <c r="F13" s="10" t="s">
        <v>6</v>
      </c>
      <c r="G13" s="15">
        <v>500000000</v>
      </c>
      <c r="H13" s="10">
        <v>663</v>
      </c>
      <c r="I13" s="15">
        <f t="shared" si="0"/>
        <v>150829.56259426847</v>
      </c>
      <c r="K13" s="10" t="s">
        <v>24</v>
      </c>
      <c r="L13" s="10" t="s">
        <v>21</v>
      </c>
      <c r="M13" s="10" t="s">
        <v>16</v>
      </c>
      <c r="O13" s="10" t="s">
        <v>34</v>
      </c>
    </row>
    <row r="14" spans="2:15" s="10" customFormat="1" ht="15" x14ac:dyDescent="0.2">
      <c r="E14" s="10" t="s">
        <v>10</v>
      </c>
      <c r="F14" s="10" t="s">
        <v>102</v>
      </c>
      <c r="G14" s="15">
        <v>500000000</v>
      </c>
      <c r="H14" s="10">
        <v>307</v>
      </c>
      <c r="I14" s="15">
        <f t="shared" si="0"/>
        <v>325732.89902280131</v>
      </c>
      <c r="K14" s="10" t="s">
        <v>24</v>
      </c>
      <c r="L14" s="10" t="s">
        <v>18</v>
      </c>
      <c r="M14" s="10" t="s">
        <v>31</v>
      </c>
      <c r="O14" s="10" t="s">
        <v>34</v>
      </c>
    </row>
    <row r="15" spans="2:15" s="10" customFormat="1" ht="5" customHeight="1" x14ac:dyDescent="0.2"/>
    <row r="16" spans="2:15" s="10" customFormat="1" ht="15" x14ac:dyDescent="0.2">
      <c r="D16" s="12" t="s">
        <v>30</v>
      </c>
    </row>
    <row r="17" spans="3:15" s="10" customFormat="1" ht="15" x14ac:dyDescent="0.2">
      <c r="E17" s="10" t="s">
        <v>7</v>
      </c>
      <c r="F17" s="10" t="s">
        <v>3</v>
      </c>
      <c r="G17" s="15">
        <f>80000000*5</f>
        <v>400000000</v>
      </c>
      <c r="H17" s="10">
        <v>236</v>
      </c>
      <c r="I17" s="15">
        <f t="shared" ref="I17:I20" si="1">G17/H17/5</f>
        <v>338983.05084745761</v>
      </c>
      <c r="K17" s="10" t="s">
        <v>24</v>
      </c>
      <c r="L17" s="10" t="s">
        <v>20</v>
      </c>
      <c r="M17" s="10" t="s">
        <v>31</v>
      </c>
      <c r="O17" s="10" t="s">
        <v>34</v>
      </c>
    </row>
    <row r="18" spans="3:15" s="10" customFormat="1" ht="15" x14ac:dyDescent="0.2">
      <c r="E18" s="10" t="s">
        <v>10</v>
      </c>
      <c r="F18" s="10" t="s">
        <v>2</v>
      </c>
      <c r="G18" s="15">
        <v>20000000</v>
      </c>
      <c r="H18" s="10">
        <v>180</v>
      </c>
      <c r="I18" s="15">
        <f t="shared" si="1"/>
        <v>22222.222222222223</v>
      </c>
      <c r="K18" s="10" t="s">
        <v>24</v>
      </c>
      <c r="L18" s="10" t="s">
        <v>38</v>
      </c>
      <c r="M18" s="10" t="s">
        <v>31</v>
      </c>
      <c r="O18" s="10" t="s">
        <v>34</v>
      </c>
    </row>
    <row r="19" spans="3:15" s="10" customFormat="1" ht="15" x14ac:dyDescent="0.2">
      <c r="E19" s="10" t="s">
        <v>10</v>
      </c>
      <c r="F19" s="10" t="s">
        <v>6</v>
      </c>
      <c r="G19" s="15">
        <v>500000000</v>
      </c>
      <c r="H19" s="10">
        <v>600</v>
      </c>
      <c r="I19" s="15">
        <f t="shared" si="1"/>
        <v>166666.66666666669</v>
      </c>
      <c r="K19" s="10" t="s">
        <v>24</v>
      </c>
      <c r="L19" s="10" t="s">
        <v>37</v>
      </c>
      <c r="M19" s="10" t="s">
        <v>16</v>
      </c>
      <c r="N19" s="10" t="s">
        <v>32</v>
      </c>
      <c r="O19" s="10" t="s">
        <v>33</v>
      </c>
    </row>
    <row r="20" spans="3:15" x14ac:dyDescent="0.2">
      <c r="E20" s="10" t="s">
        <v>10</v>
      </c>
      <c r="F20" s="10" t="s">
        <v>102</v>
      </c>
      <c r="G20" s="2">
        <v>192000000</v>
      </c>
      <c r="H20" s="10">
        <v>307</v>
      </c>
      <c r="I20" s="15">
        <f t="shared" si="1"/>
        <v>125081.43322475572</v>
      </c>
      <c r="K20" s="10" t="s">
        <v>24</v>
      </c>
      <c r="L20" s="10" t="s">
        <v>38</v>
      </c>
      <c r="M20" s="10" t="s">
        <v>16</v>
      </c>
      <c r="N20" s="10" t="s">
        <v>32</v>
      </c>
      <c r="O20" s="10" t="s">
        <v>33</v>
      </c>
    </row>
    <row r="22" spans="3:15" x14ac:dyDescent="0.2">
      <c r="C22" s="1" t="s">
        <v>69</v>
      </c>
    </row>
    <row r="23" spans="3:15" s="10" customFormat="1" ht="15" x14ac:dyDescent="0.2">
      <c r="G23" s="24" t="s">
        <v>14</v>
      </c>
      <c r="H23" s="24"/>
      <c r="I23" s="24"/>
      <c r="K23" s="24" t="s">
        <v>13</v>
      </c>
      <c r="L23" s="24"/>
      <c r="M23" s="24"/>
      <c r="N23" s="24"/>
      <c r="O23" s="24"/>
    </row>
    <row r="24" spans="3:15" s="10" customFormat="1" ht="15" x14ac:dyDescent="0.2">
      <c r="E24" s="13"/>
      <c r="F24" s="13"/>
      <c r="G24" s="14" t="s">
        <v>22</v>
      </c>
      <c r="H24" s="14" t="s">
        <v>11</v>
      </c>
      <c r="I24" s="14" t="s">
        <v>12</v>
      </c>
      <c r="K24" s="14" t="s">
        <v>15</v>
      </c>
      <c r="L24" s="14" t="s">
        <v>74</v>
      </c>
      <c r="M24" s="14" t="s">
        <v>17</v>
      </c>
      <c r="N24" s="14"/>
      <c r="O24" s="14"/>
    </row>
    <row r="25" spans="3:15" s="10" customFormat="1" ht="15" x14ac:dyDescent="0.2">
      <c r="F25" s="10" t="s">
        <v>71</v>
      </c>
      <c r="G25" s="10" t="s">
        <v>73</v>
      </c>
      <c r="I25" s="10" t="s">
        <v>73</v>
      </c>
      <c r="K25" s="10" t="s">
        <v>24</v>
      </c>
      <c r="L25" s="10" t="s">
        <v>77</v>
      </c>
      <c r="M25" s="10" t="s">
        <v>20</v>
      </c>
    </row>
    <row r="26" spans="3:15" s="10" customFormat="1" ht="15" x14ac:dyDescent="0.2">
      <c r="F26" s="10" t="s">
        <v>70</v>
      </c>
      <c r="G26" s="10" t="s">
        <v>73</v>
      </c>
      <c r="I26" s="10" t="s">
        <v>73</v>
      </c>
      <c r="K26" s="10" t="s">
        <v>24</v>
      </c>
      <c r="L26" s="10" t="s">
        <v>78</v>
      </c>
      <c r="M26" s="10" t="s">
        <v>75</v>
      </c>
    </row>
    <row r="27" spans="3:15" s="10" customFormat="1" ht="15" x14ac:dyDescent="0.2">
      <c r="F27" s="10" t="s">
        <v>72</v>
      </c>
      <c r="G27" s="10" t="s">
        <v>73</v>
      </c>
      <c r="I27" s="10" t="s">
        <v>73</v>
      </c>
      <c r="K27" s="10" t="s">
        <v>24</v>
      </c>
      <c r="L27" s="10" t="s">
        <v>76</v>
      </c>
      <c r="M27" s="10" t="s">
        <v>75</v>
      </c>
    </row>
    <row r="28" spans="3:15" s="10" customFormat="1" ht="15" x14ac:dyDescent="0.2"/>
    <row r="29" spans="3:15" s="10" customFormat="1" ht="15" x14ac:dyDescent="0.2"/>
    <row r="30" spans="3:15" s="10" customFormat="1" ht="15" x14ac:dyDescent="0.2"/>
    <row r="31" spans="3:15" s="10" customFormat="1" ht="15" x14ac:dyDescent="0.2"/>
    <row r="44" spans="8:16" x14ac:dyDescent="0.2">
      <c r="P44" s="2"/>
    </row>
    <row r="46" spans="8:16" x14ac:dyDescent="0.2">
      <c r="H46" t="s">
        <v>23</v>
      </c>
    </row>
    <row r="47" spans="8:16" x14ac:dyDescent="0.2">
      <c r="H47" t="s">
        <v>23</v>
      </c>
    </row>
    <row r="48" spans="8:16" x14ac:dyDescent="0.2">
      <c r="H48" t="s">
        <v>23</v>
      </c>
    </row>
  </sheetData>
  <mergeCells count="4">
    <mergeCell ref="G7:I7"/>
    <mergeCell ref="K7:O7"/>
    <mergeCell ref="G23:I23"/>
    <mergeCell ref="K23:O2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148F5C-4929-4243-A476-517E3E5FF9A4}">
  <dimension ref="B2:Z42"/>
  <sheetViews>
    <sheetView showGridLines="0" workbookViewId="0">
      <selection activeCell="Y29" sqref="Y29"/>
    </sheetView>
  </sheetViews>
  <sheetFormatPr baseColWidth="10" defaultRowHeight="16" x14ac:dyDescent="0.2"/>
  <cols>
    <col min="2" max="2" width="1.6640625" customWidth="1"/>
    <col min="3" max="3" width="2.1640625" customWidth="1"/>
    <col min="4" max="4" width="1.83203125" customWidth="1"/>
    <col min="5" max="5" width="20.1640625" customWidth="1"/>
    <col min="6" max="7" width="11.83203125" customWidth="1"/>
    <col min="8" max="8" width="1.1640625" customWidth="1"/>
    <col min="11" max="11" width="4.33203125" customWidth="1"/>
    <col min="12" max="12" width="2.1640625" customWidth="1"/>
    <col min="13" max="13" width="24" bestFit="1" customWidth="1"/>
    <col min="14" max="14" width="9.1640625" bestFit="1" customWidth="1"/>
    <col min="15" max="17" width="9.1640625" customWidth="1"/>
    <col min="18" max="18" width="9.1640625" bestFit="1" customWidth="1"/>
    <col min="19" max="19" width="13.1640625" bestFit="1" customWidth="1"/>
    <col min="21" max="21" width="2" customWidth="1"/>
    <col min="22" max="22" width="22.83203125" bestFit="1" customWidth="1"/>
    <col min="23" max="26" width="16.83203125" customWidth="1"/>
  </cols>
  <sheetData>
    <row r="2" spans="2:21" ht="19" x14ac:dyDescent="0.25">
      <c r="B2" s="9" t="s">
        <v>67</v>
      </c>
    </row>
    <row r="3" spans="2:21" ht="6" customHeight="1" x14ac:dyDescent="0.2">
      <c r="B3" s="1"/>
    </row>
    <row r="4" spans="2:21" x14ac:dyDescent="0.2">
      <c r="C4" s="3" t="s">
        <v>106</v>
      </c>
      <c r="D4" s="3"/>
    </row>
    <row r="5" spans="2:21" s="10" customFormat="1" ht="5" customHeight="1" x14ac:dyDescent="0.2">
      <c r="C5" s="11"/>
      <c r="D5" s="11"/>
    </row>
    <row r="6" spans="2:21" s="10" customFormat="1" ht="15" x14ac:dyDescent="0.2">
      <c r="D6" s="11"/>
      <c r="F6" s="25" t="s">
        <v>80</v>
      </c>
      <c r="G6" s="26"/>
      <c r="I6" s="25" t="s">
        <v>79</v>
      </c>
      <c r="J6" s="26"/>
    </row>
    <row r="7" spans="2:21" s="10" customFormat="1" ht="15" x14ac:dyDescent="0.2">
      <c r="E7" s="17"/>
      <c r="F7" s="18" t="s">
        <v>41</v>
      </c>
      <c r="G7" s="18" t="s">
        <v>40</v>
      </c>
      <c r="I7" s="18" t="s">
        <v>43</v>
      </c>
      <c r="J7" s="18" t="s">
        <v>42</v>
      </c>
    </row>
    <row r="8" spans="2:21" s="10" customFormat="1" ht="15" x14ac:dyDescent="0.2">
      <c r="E8" s="12" t="s">
        <v>3</v>
      </c>
      <c r="F8" s="10">
        <v>63</v>
      </c>
      <c r="G8" s="10">
        <v>85</v>
      </c>
      <c r="I8" s="19">
        <f t="shared" ref="I8:I13" si="0">$F$14/F8</f>
        <v>6.3492063492063489E-2</v>
      </c>
      <c r="J8" s="19">
        <f t="shared" ref="J8:J13" si="1">$G$14/G8</f>
        <v>3.5294117647058823E-2</v>
      </c>
    </row>
    <row r="9" spans="2:21" s="10" customFormat="1" ht="15" x14ac:dyDescent="0.2">
      <c r="E9" s="12" t="s">
        <v>4</v>
      </c>
      <c r="F9" s="10">
        <v>17</v>
      </c>
      <c r="G9" s="10">
        <v>35</v>
      </c>
      <c r="I9" s="19">
        <f t="shared" si="0"/>
        <v>0.23529411764705882</v>
      </c>
      <c r="J9" s="19">
        <f t="shared" si="1"/>
        <v>8.5714285714285715E-2</v>
      </c>
    </row>
    <row r="10" spans="2:21" s="10" customFormat="1" ht="15" x14ac:dyDescent="0.2">
      <c r="E10" s="12" t="s">
        <v>5</v>
      </c>
      <c r="F10" s="10">
        <v>82</v>
      </c>
      <c r="G10" s="10">
        <v>46</v>
      </c>
      <c r="I10" s="19">
        <f t="shared" si="0"/>
        <v>4.878048780487805E-2</v>
      </c>
      <c r="J10" s="19">
        <f t="shared" si="1"/>
        <v>6.5217391304347824E-2</v>
      </c>
    </row>
    <row r="11" spans="2:21" s="10" customFormat="1" ht="15" x14ac:dyDescent="0.2">
      <c r="E11" s="12" t="s">
        <v>2</v>
      </c>
      <c r="F11" s="10">
        <v>20</v>
      </c>
      <c r="G11" s="10">
        <v>12</v>
      </c>
      <c r="I11" s="19">
        <f t="shared" si="0"/>
        <v>0.2</v>
      </c>
      <c r="J11" s="19">
        <f t="shared" si="1"/>
        <v>0.25</v>
      </c>
    </row>
    <row r="12" spans="2:21" s="10" customFormat="1" ht="15" x14ac:dyDescent="0.2">
      <c r="E12" s="12" t="s">
        <v>6</v>
      </c>
      <c r="F12" s="10">
        <v>35</v>
      </c>
      <c r="G12" s="10">
        <v>63</v>
      </c>
      <c r="I12" s="19">
        <f t="shared" si="0"/>
        <v>0.11428571428571428</v>
      </c>
      <c r="J12" s="19">
        <f t="shared" si="1"/>
        <v>4.7619047619047616E-2</v>
      </c>
    </row>
    <row r="13" spans="2:21" s="10" customFormat="1" ht="15" x14ac:dyDescent="0.2">
      <c r="E13" s="12" t="s">
        <v>102</v>
      </c>
      <c r="F13" s="10">
        <v>28</v>
      </c>
      <c r="G13" s="10">
        <v>25</v>
      </c>
      <c r="I13" s="19">
        <f t="shared" si="0"/>
        <v>0.14285714285714285</v>
      </c>
      <c r="J13" s="19">
        <f t="shared" si="1"/>
        <v>0.12</v>
      </c>
    </row>
    <row r="14" spans="2:21" s="10" customFormat="1" ht="15" x14ac:dyDescent="0.2">
      <c r="E14" s="12" t="s">
        <v>44</v>
      </c>
      <c r="F14" s="10">
        <v>4</v>
      </c>
      <c r="G14" s="10">
        <v>3</v>
      </c>
    </row>
    <row r="15" spans="2:21" s="16" customFormat="1" x14ac:dyDescent="0.2">
      <c r="L15" s="3" t="s">
        <v>81</v>
      </c>
      <c r="U15" s="3" t="s">
        <v>87</v>
      </c>
    </row>
    <row r="16" spans="2:21" s="10" customFormat="1" ht="15" x14ac:dyDescent="0.2">
      <c r="L16" s="10" t="s">
        <v>83</v>
      </c>
      <c r="U16" s="10" t="s">
        <v>83</v>
      </c>
    </row>
    <row r="17" spans="13:26" s="10" customFormat="1" ht="6" customHeight="1" x14ac:dyDescent="0.2"/>
    <row r="18" spans="13:26" s="10" customFormat="1" ht="15" x14ac:dyDescent="0.2">
      <c r="M18" s="13"/>
      <c r="N18" s="18" t="s">
        <v>46</v>
      </c>
      <c r="O18" s="18" t="s">
        <v>3</v>
      </c>
      <c r="P18" s="18" t="s">
        <v>45</v>
      </c>
      <c r="Q18" s="18" t="s">
        <v>102</v>
      </c>
      <c r="R18" s="18" t="s">
        <v>2</v>
      </c>
      <c r="S18" s="18" t="s">
        <v>4</v>
      </c>
      <c r="U18" s="12" t="s">
        <v>96</v>
      </c>
    </row>
    <row r="19" spans="13:26" s="10" customFormat="1" ht="15" x14ac:dyDescent="0.2">
      <c r="M19" s="10" t="s">
        <v>82</v>
      </c>
      <c r="N19" s="20">
        <f>'G-Trends Data and CLV Calc'!I12*'Licensing Deals Data'!I13</f>
        <v>17237.664296487827</v>
      </c>
      <c r="O19" s="20">
        <f>'G-Trends Data and CLV Calc'!I8*'Licensing Deals Data'!I9</f>
        <v>22867.904223836424</v>
      </c>
      <c r="P19" s="20">
        <f>'G-Trends Data and CLV Calc'!I10*'Licensing Deals Data'!I11</f>
        <v>24268.899405411961</v>
      </c>
      <c r="Q19" s="20">
        <f>'G-Trends Data and CLV Calc'!I13*'Licensing Deals Data'!I14</f>
        <v>46533.271288971613</v>
      </c>
      <c r="R19" s="20">
        <f>'G-Trends Data and CLV Calc'!I11*('Licensing Deals Data'!I12*0.5)</f>
        <v>55555.555555555562</v>
      </c>
      <c r="S19" s="20">
        <f>'G-Trends Data and CLV Calc'!I9*'Licensing Deals Data'!I10</f>
        <v>101201.77103099304</v>
      </c>
      <c r="V19" s="18"/>
      <c r="W19" s="18" t="s">
        <v>88</v>
      </c>
      <c r="X19" s="18" t="s">
        <v>93</v>
      </c>
      <c r="Y19" s="18" t="s">
        <v>91</v>
      </c>
      <c r="Z19" s="18" t="s">
        <v>92</v>
      </c>
    </row>
    <row r="20" spans="13:26" s="10" customFormat="1" ht="15" x14ac:dyDescent="0.2">
      <c r="M20" s="21" t="s">
        <v>47</v>
      </c>
      <c r="N20" s="22">
        <f>N19*94</f>
        <v>1620340.4438698557</v>
      </c>
      <c r="O20" s="22">
        <f>O19*94</f>
        <v>2149582.9970406238</v>
      </c>
      <c r="P20" s="22">
        <f>P19*94</f>
        <v>2281276.5441087242</v>
      </c>
      <c r="Q20" s="22">
        <f>Q19*94</f>
        <v>4374127.5011633318</v>
      </c>
      <c r="R20" s="22">
        <f t="shared" ref="R20:S20" si="2">R19*94</f>
        <v>5222222.2222222229</v>
      </c>
      <c r="S20" s="22">
        <f t="shared" si="2"/>
        <v>9512966.476913346</v>
      </c>
      <c r="V20" s="10" t="s">
        <v>84</v>
      </c>
      <c r="W20" s="23">
        <v>25000</v>
      </c>
      <c r="X20" s="23">
        <f>W20*$W$26</f>
        <v>2350000</v>
      </c>
      <c r="Y20" s="20">
        <f>X20/$W$25</f>
        <v>9038.461538461539</v>
      </c>
      <c r="Z20" s="20">
        <f>X20/$W$27</f>
        <v>195833.33333333334</v>
      </c>
    </row>
    <row r="21" spans="13:26" s="10" customFormat="1" ht="15" x14ac:dyDescent="0.2">
      <c r="V21" s="10" t="s">
        <v>85</v>
      </c>
      <c r="W21" s="23">
        <v>50000</v>
      </c>
      <c r="X21" s="23">
        <f>W21*$W$26</f>
        <v>4700000</v>
      </c>
      <c r="Y21" s="20">
        <f>X21/$W$25</f>
        <v>18076.923076923078</v>
      </c>
      <c r="Z21" s="20">
        <f t="shared" ref="Z21:Z22" si="3">X21/$W$27</f>
        <v>391666.66666666669</v>
      </c>
    </row>
    <row r="22" spans="13:26" s="10" customFormat="1" ht="15" x14ac:dyDescent="0.2">
      <c r="V22" s="10" t="s">
        <v>86</v>
      </c>
      <c r="W22" s="23">
        <v>100000</v>
      </c>
      <c r="X22" s="23">
        <f>W22*$W$26</f>
        <v>9400000</v>
      </c>
      <c r="Y22" s="20">
        <f>X22/$W$25</f>
        <v>36153.846153846156</v>
      </c>
      <c r="Z22" s="20">
        <f t="shared" si="3"/>
        <v>783333.33333333337</v>
      </c>
    </row>
    <row r="23" spans="13:26" s="10" customFormat="1" ht="7" customHeight="1" x14ac:dyDescent="0.2"/>
    <row r="24" spans="13:26" s="10" customFormat="1" ht="15" x14ac:dyDescent="0.2">
      <c r="U24" s="12" t="s">
        <v>89</v>
      </c>
    </row>
    <row r="25" spans="13:26" s="10" customFormat="1" ht="15" x14ac:dyDescent="0.2">
      <c r="V25" s="10" t="s">
        <v>90</v>
      </c>
      <c r="W25" s="23">
        <f>W40</f>
        <v>260</v>
      </c>
    </row>
    <row r="26" spans="13:26" s="10" customFormat="1" ht="15" x14ac:dyDescent="0.2">
      <c r="V26" s="10" t="s">
        <v>94</v>
      </c>
      <c r="W26" s="10">
        <v>94</v>
      </c>
    </row>
    <row r="27" spans="13:26" s="10" customFormat="1" ht="15" x14ac:dyDescent="0.2">
      <c r="V27" s="10" t="s">
        <v>95</v>
      </c>
      <c r="W27" s="15">
        <v>12</v>
      </c>
    </row>
    <row r="31" spans="13:26" x14ac:dyDescent="0.2">
      <c r="V31" s="10" t="s">
        <v>48</v>
      </c>
      <c r="W31" s="15">
        <f>W40</f>
        <v>260</v>
      </c>
    </row>
    <row r="32" spans="13:26" x14ac:dyDescent="0.2">
      <c r="V32" s="10" t="s">
        <v>57</v>
      </c>
      <c r="W32" s="20">
        <f>P20/W31</f>
        <v>8774.1405542643242</v>
      </c>
      <c r="X32" s="10"/>
    </row>
    <row r="33" spans="21:24" x14ac:dyDescent="0.2">
      <c r="W33" s="10"/>
      <c r="X33" s="10"/>
    </row>
    <row r="34" spans="21:24" x14ac:dyDescent="0.2">
      <c r="U34" s="10"/>
      <c r="V34" s="10"/>
      <c r="W34" s="10"/>
      <c r="X34" s="10"/>
    </row>
    <row r="35" spans="21:24" x14ac:dyDescent="0.2">
      <c r="U35" s="10"/>
      <c r="V35" s="10"/>
      <c r="W35" s="10"/>
      <c r="X35" s="10"/>
    </row>
    <row r="36" spans="21:24" x14ac:dyDescent="0.2">
      <c r="U36" s="5" t="s">
        <v>24</v>
      </c>
      <c r="V36" s="6"/>
      <c r="W36" s="6"/>
      <c r="X36" s="6"/>
    </row>
    <row r="37" spans="21:24" x14ac:dyDescent="0.2">
      <c r="U37" s="6"/>
      <c r="V37" s="6" t="s">
        <v>49</v>
      </c>
      <c r="W37" s="7">
        <v>12</v>
      </c>
      <c r="X37" s="8" t="s">
        <v>50</v>
      </c>
    </row>
    <row r="38" spans="21:24" x14ac:dyDescent="0.2">
      <c r="U38" s="6"/>
      <c r="V38" s="6" t="s">
        <v>51</v>
      </c>
      <c r="W38" s="6">
        <v>30</v>
      </c>
      <c r="X38" s="6"/>
    </row>
    <row r="39" spans="21:24" x14ac:dyDescent="0.2">
      <c r="U39" s="6"/>
      <c r="V39" s="6" t="s">
        <v>52</v>
      </c>
      <c r="W39" s="7">
        <v>100</v>
      </c>
      <c r="X39" s="6" t="s">
        <v>53</v>
      </c>
    </row>
    <row r="40" spans="21:24" x14ac:dyDescent="0.2">
      <c r="W40" s="2">
        <f>(W37*W38)-W39</f>
        <v>260</v>
      </c>
    </row>
    <row r="41" spans="21:24" x14ac:dyDescent="0.2">
      <c r="V41" s="6" t="s">
        <v>58</v>
      </c>
      <c r="W41" s="2">
        <v>300</v>
      </c>
      <c r="X41" t="s">
        <v>59</v>
      </c>
    </row>
    <row r="42" spans="21:24" x14ac:dyDescent="0.2">
      <c r="W42">
        <v>673</v>
      </c>
      <c r="X42" t="s">
        <v>60</v>
      </c>
    </row>
  </sheetData>
  <mergeCells count="2">
    <mergeCell ref="F6:G6"/>
    <mergeCell ref="I6:J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BFCE1ED-BAAE-9848-98D4-2C2174CA8F5A}">
  <dimension ref="A1"/>
  <sheetViews>
    <sheetView showGridLines="0" workbookViewId="0">
      <selection activeCell="U17" sqref="U17"/>
    </sheetView>
  </sheetViews>
  <sheetFormatPr baseColWidth="10" defaultRowHeight="16" x14ac:dyDescent="0.2"/>
  <sheetData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80C21C-98B5-3044-BD09-5038AD65A08A}">
  <dimension ref="B3:C29"/>
  <sheetViews>
    <sheetView workbookViewId="0">
      <selection activeCell="C35" sqref="C35"/>
    </sheetView>
  </sheetViews>
  <sheetFormatPr baseColWidth="10" defaultRowHeight="16" x14ac:dyDescent="0.2"/>
  <cols>
    <col min="3" max="3" width="103.6640625" bestFit="1" customWidth="1"/>
  </cols>
  <sheetData>
    <row r="3" spans="2:3" x14ac:dyDescent="0.2">
      <c r="B3" s="1" t="s">
        <v>66</v>
      </c>
    </row>
    <row r="5" spans="2:3" x14ac:dyDescent="0.2">
      <c r="C5" s="4" t="s">
        <v>62</v>
      </c>
    </row>
    <row r="6" spans="2:3" x14ac:dyDescent="0.2">
      <c r="C6" s="4" t="s">
        <v>100</v>
      </c>
    </row>
    <row r="7" spans="2:3" x14ac:dyDescent="0.2">
      <c r="C7" s="4"/>
    </row>
    <row r="8" spans="2:3" x14ac:dyDescent="0.2">
      <c r="C8" s="4" t="s">
        <v>26</v>
      </c>
    </row>
    <row r="9" spans="2:3" x14ac:dyDescent="0.2">
      <c r="C9" s="4" t="s">
        <v>63</v>
      </c>
    </row>
    <row r="10" spans="2:3" x14ac:dyDescent="0.2">
      <c r="C10" s="4" t="s">
        <v>64</v>
      </c>
    </row>
    <row r="11" spans="2:3" x14ac:dyDescent="0.2">
      <c r="C11" t="s">
        <v>27</v>
      </c>
    </row>
    <row r="14" spans="2:3" x14ac:dyDescent="0.2">
      <c r="C14" s="4" t="s">
        <v>97</v>
      </c>
    </row>
    <row r="15" spans="2:3" x14ac:dyDescent="0.2">
      <c r="C15" s="4" t="s">
        <v>98</v>
      </c>
    </row>
    <row r="16" spans="2:3" x14ac:dyDescent="0.2">
      <c r="C16" s="4" t="s">
        <v>99</v>
      </c>
    </row>
    <row r="17" spans="2:3" x14ac:dyDescent="0.2">
      <c r="C17" s="4" t="s">
        <v>1</v>
      </c>
    </row>
    <row r="18" spans="2:3" x14ac:dyDescent="0.2">
      <c r="C18" t="s">
        <v>35</v>
      </c>
    </row>
    <row r="19" spans="2:3" x14ac:dyDescent="0.2">
      <c r="C19" t="s">
        <v>36</v>
      </c>
    </row>
    <row r="20" spans="2:3" x14ac:dyDescent="0.2">
      <c r="C20" t="s">
        <v>39</v>
      </c>
    </row>
    <row r="21" spans="2:3" x14ac:dyDescent="0.2">
      <c r="C21" s="4" t="s">
        <v>101</v>
      </c>
    </row>
    <row r="22" spans="2:3" x14ac:dyDescent="0.2">
      <c r="C22" s="4" t="s">
        <v>61</v>
      </c>
    </row>
    <row r="23" spans="2:3" x14ac:dyDescent="0.2">
      <c r="C23" t="s">
        <v>103</v>
      </c>
    </row>
    <row r="24" spans="2:3" x14ac:dyDescent="0.2">
      <c r="C24" t="s">
        <v>104</v>
      </c>
    </row>
    <row r="26" spans="2:3" x14ac:dyDescent="0.2">
      <c r="B26" s="1" t="s">
        <v>65</v>
      </c>
    </row>
    <row r="27" spans="2:3" x14ac:dyDescent="0.2">
      <c r="C27" t="s">
        <v>54</v>
      </c>
    </row>
    <row r="28" spans="2:3" x14ac:dyDescent="0.2">
      <c r="C28" s="4" t="s">
        <v>55</v>
      </c>
    </row>
    <row r="29" spans="2:3" x14ac:dyDescent="0.2">
      <c r="C29" t="s">
        <v>56</v>
      </c>
    </row>
  </sheetData>
  <hyperlinks>
    <hyperlink ref="C17" r:id="rId1" xr:uid="{11181317-1BCA-B448-8E6E-CF9D6798593E}"/>
    <hyperlink ref="C22" r:id="rId2" xr:uid="{B8C4C36A-F5C2-B047-83F2-202C09CE3AC9}"/>
    <hyperlink ref="C5" r:id="rId3" xr:uid="{F8964315-575A-0147-9DE9-5614A8A27335}"/>
    <hyperlink ref="C8" r:id="rId4" xr:uid="{065ABEDA-0D3C-6D49-A714-91A1109225B3}"/>
    <hyperlink ref="C9" r:id="rId5" xr:uid="{0EFB76C9-C459-DB43-AD0C-89B4740BA0FD}"/>
    <hyperlink ref="C10" r:id="rId6" xr:uid="{480A5129-8148-FB4F-96B9-38149FAEB511}"/>
    <hyperlink ref="C28" r:id="rId7" xr:uid="{BF8AA64E-6FF2-6D48-A354-2EE1FBF55DDE}"/>
    <hyperlink ref="C14" r:id="rId8" xr:uid="{1406C118-0410-6143-9B3C-4BFDE284940E}"/>
    <hyperlink ref="C15" r:id="rId9" xr:uid="{FF51C788-D48C-DD4B-93B0-C67A056F69D3}"/>
    <hyperlink ref="C16" r:id="rId10" xr:uid="{058DE544-DFA8-6941-8CB5-3A8E36CE836E}"/>
    <hyperlink ref="C6" r:id="rId11" xr:uid="{6DD2C8F7-7E0D-4048-AB7C-EFB7D3C95023}"/>
    <hyperlink ref="C21" r:id="rId12" xr:uid="{39577E9F-224D-B344-82AB-5BE5F534E27E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Licensing Deals Data</vt:lpstr>
      <vt:lpstr>G-Trends Data and CLV Calc</vt:lpstr>
      <vt:lpstr>GTrends</vt:lpstr>
      <vt:lpstr>References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 C</dc:creator>
  <cp:lastModifiedBy>Michael C</cp:lastModifiedBy>
  <dcterms:created xsi:type="dcterms:W3CDTF">2019-10-04T21:08:08Z</dcterms:created>
  <dcterms:modified xsi:type="dcterms:W3CDTF">2020-01-16T23:44:14Z</dcterms:modified>
</cp:coreProperties>
</file>