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mcsupercool/Desktop/"/>
    </mc:Choice>
  </mc:AlternateContent>
  <xr:revisionPtr revIDLastSave="0" documentId="13_ncr:1_{6245C7B2-274C-004F-9586-58D2034EB818}" xr6:coauthVersionLast="45" xr6:coauthVersionMax="45" xr10:uidLastSave="{00000000-0000-0000-0000-000000000000}"/>
  <bookViews>
    <workbookView xWindow="0" yWindow="460" windowWidth="36300" windowHeight="19880" activeTab="7" xr2:uid="{6D6CF2E0-E61C-314B-AD42-4B0178391F12}"/>
  </bookViews>
  <sheets>
    <sheet name="Table of Contents" sheetId="9" r:id="rId1"/>
    <sheet name="Compound Growth Table" sheetId="5" r:id="rId2"/>
    <sheet name="Timeline of Sports Media Deals" sheetId="3" r:id="rId3"/>
    <sheet name="Charts" sheetId="8" r:id="rId4"/>
    <sheet name="Media Rights Data - Professiona" sheetId="4" r:id="rId5"/>
    <sheet name="Media Rights Data - College" sheetId="7" r:id="rId6"/>
    <sheet name="Media Players in Sports" sheetId="1" r:id="rId7"/>
    <sheet name="References" sheetId="10" r:id="rId8"/>
  </sheets>
  <externalReferences>
    <externalReference r:id="rId9"/>
  </externalReferences>
  <definedNames>
    <definedName name="Ad_as_Pecentage_of_Sub_Revenue">'[1]Bottom Up'!$F$32</definedName>
    <definedName name="Affiliate_fee_2012">'[1]Bottom Up'!$E$16</definedName>
    <definedName name="Affiliate_fee_2017">'[1]Bottom Up'!$E$17</definedName>
    <definedName name="Current_WACC">'[1]Time Value of Money'!$E$8</definedName>
    <definedName name="Double_Homes">'[1]Bottom Up'!$F$45</definedName>
    <definedName name="Inflation_Rate">'[1]Time Value of Money'!$E$7</definedName>
    <definedName name="Months_in_Year">'[1]Bottom Up'!$E$18</definedName>
    <definedName name="Schools_in_Conference">'[1]Top Down'!$E$8</definedName>
    <definedName name="Subscribers_2012">'[1]Bottom Up'!$E$10</definedName>
    <definedName name="Subscribers_2015">'[1]Bottom Up'!$E$11</definedName>
    <definedName name="Subscribers_2017">'[1]Bottom Up'!$E$12</definedName>
    <definedName name="Subscribers_2018">'[1]Bottom Up'!$E$13</definedName>
    <definedName name="WACC_Ent">'[1]Time Value of Money'!$E$9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 i="5" l="1"/>
  <c r="M12" i="5"/>
  <c r="L12" i="5"/>
  <c r="K12" i="5"/>
  <c r="J12" i="5"/>
  <c r="H12" i="5"/>
  <c r="G12" i="5"/>
  <c r="F12" i="5"/>
  <c r="E12" i="5"/>
  <c r="D12" i="5"/>
  <c r="AK30" i="3" l="1"/>
  <c r="AZ21" i="3"/>
  <c r="BA21" i="3"/>
  <c r="BB21" i="3"/>
  <c r="BC21" i="3"/>
  <c r="BD21" i="3"/>
  <c r="BE21" i="3"/>
  <c r="BF21" i="3"/>
  <c r="AY21" i="3"/>
  <c r="AP21" i="3"/>
  <c r="AQ21" i="3"/>
  <c r="AR21" i="3"/>
  <c r="AS21" i="3"/>
  <c r="AT21" i="3"/>
  <c r="AU21" i="3"/>
  <c r="AV21" i="3"/>
  <c r="AW21" i="3"/>
  <c r="AX21" i="3"/>
  <c r="AO21" i="3"/>
  <c r="BJ27" i="3"/>
  <c r="BJ14" i="3"/>
  <c r="AH24" i="3"/>
  <c r="AI24" i="3"/>
  <c r="AJ24" i="3"/>
  <c r="AG24" i="3"/>
  <c r="BB24" i="3"/>
  <c r="BC24" i="3"/>
  <c r="BD24" i="3"/>
  <c r="BE24" i="3"/>
  <c r="BF24" i="3"/>
  <c r="AX24" i="3"/>
  <c r="AY24" i="3"/>
  <c r="AZ24" i="3"/>
  <c r="AV24" i="3"/>
  <c r="AL24" i="3"/>
  <c r="AM24" i="3"/>
  <c r="AN24" i="3"/>
  <c r="AO24" i="3"/>
  <c r="AP24" i="3"/>
  <c r="AQ24" i="3"/>
  <c r="AR24" i="3"/>
  <c r="AS24" i="3"/>
  <c r="AT24" i="3"/>
  <c r="AU24" i="3"/>
  <c r="BA24" i="3"/>
  <c r="AW24" i="3"/>
  <c r="AK24" i="3"/>
  <c r="H54" i="3"/>
  <c r="I54" i="3"/>
  <c r="H55" i="3"/>
  <c r="I55" i="3"/>
  <c r="H56" i="3"/>
  <c r="I56" i="3"/>
  <c r="H57" i="3"/>
  <c r="I57" i="3"/>
  <c r="H58" i="3"/>
  <c r="I58" i="3"/>
  <c r="H59" i="3"/>
  <c r="I59" i="3"/>
  <c r="I53" i="3"/>
  <c r="H53" i="3"/>
  <c r="I52" i="3"/>
  <c r="H52" i="3"/>
  <c r="E58" i="7"/>
  <c r="E57" i="7"/>
  <c r="E62" i="7"/>
  <c r="E61" i="7"/>
  <c r="E60" i="7"/>
  <c r="E59" i="7"/>
  <c r="AU23" i="3"/>
  <c r="AW23" i="3"/>
  <c r="AX23" i="3"/>
  <c r="AY23" i="3"/>
  <c r="BA23" i="3"/>
  <c r="BB23" i="3"/>
  <c r="BC23" i="3"/>
  <c r="BE23" i="3"/>
  <c r="BF23" i="3"/>
  <c r="AT23" i="3"/>
  <c r="AI23" i="3"/>
  <c r="AJ23" i="3"/>
  <c r="AK23" i="3"/>
  <c r="AM23" i="3"/>
  <c r="AN23" i="3"/>
  <c r="AO23" i="3"/>
  <c r="AQ23" i="3"/>
  <c r="AR23" i="3"/>
  <c r="AS23" i="3"/>
  <c r="H47" i="3"/>
  <c r="I47" i="3"/>
  <c r="H48" i="3"/>
  <c r="I48" i="3"/>
  <c r="AV23" i="3" s="1"/>
  <c r="H49" i="3"/>
  <c r="I49" i="3"/>
  <c r="H50" i="3"/>
  <c r="I50" i="3"/>
  <c r="AH23" i="3" s="1"/>
  <c r="E55" i="7"/>
  <c r="E54" i="7"/>
  <c r="E53" i="7"/>
  <c r="E52" i="7"/>
  <c r="R16" i="7"/>
  <c r="R22" i="7"/>
  <c r="E50" i="7"/>
  <c r="E49" i="7"/>
  <c r="I44" i="3" s="1"/>
  <c r="H44" i="3"/>
  <c r="H45" i="3"/>
  <c r="I45" i="3"/>
  <c r="AH21" i="3" s="1"/>
  <c r="H41" i="3"/>
  <c r="I41" i="3"/>
  <c r="H42" i="3"/>
  <c r="I42" i="3"/>
  <c r="H43" i="3"/>
  <c r="I43" i="3"/>
  <c r="BI27" i="3"/>
  <c r="AY20" i="3"/>
  <c r="BC20" i="3"/>
  <c r="E43" i="7"/>
  <c r="H35" i="3"/>
  <c r="I35" i="3"/>
  <c r="H36" i="3"/>
  <c r="I36" i="3"/>
  <c r="AR20" i="3" s="1"/>
  <c r="H37" i="3"/>
  <c r="I37" i="3"/>
  <c r="H38" i="3"/>
  <c r="I38" i="3"/>
  <c r="AH20" i="3" s="1"/>
  <c r="H40" i="3"/>
  <c r="I40" i="3"/>
  <c r="E42" i="7"/>
  <c r="E48" i="7"/>
  <c r="E47" i="7"/>
  <c r="E46" i="7"/>
  <c r="E45" i="7"/>
  <c r="E41" i="7"/>
  <c r="E40" i="7"/>
  <c r="N32" i="7"/>
  <c r="AO13" i="3"/>
  <c r="AP13" i="3"/>
  <c r="AQ13" i="3"/>
  <c r="AR13" i="3"/>
  <c r="AS13" i="3"/>
  <c r="AT13" i="3"/>
  <c r="AU13" i="3"/>
  <c r="AH13" i="3"/>
  <c r="AI13" i="3"/>
  <c r="AJ13" i="3"/>
  <c r="AK13" i="3"/>
  <c r="AL13" i="3"/>
  <c r="AM13" i="3"/>
  <c r="BF13" i="3"/>
  <c r="AW13" i="3"/>
  <c r="AX13" i="3"/>
  <c r="AY13" i="3"/>
  <c r="AZ13" i="3"/>
  <c r="BA13" i="3"/>
  <c r="BB13" i="3"/>
  <c r="BC13" i="3"/>
  <c r="BD13" i="3"/>
  <c r="BE13" i="3"/>
  <c r="AV13" i="3"/>
  <c r="AN13" i="3"/>
  <c r="AG13" i="3"/>
  <c r="E64" i="3"/>
  <c r="D64" i="3"/>
  <c r="E63" i="3"/>
  <c r="D63" i="3"/>
  <c r="E62" i="3"/>
  <c r="D62" i="3"/>
  <c r="E61" i="3"/>
  <c r="D61" i="3"/>
  <c r="E60" i="3"/>
  <c r="D60" i="3"/>
  <c r="E59" i="3"/>
  <c r="D59" i="3"/>
  <c r="C58" i="3"/>
  <c r="E65" i="4"/>
  <c r="E64" i="4"/>
  <c r="E63" i="4"/>
  <c r="E62" i="4"/>
  <c r="E61" i="4"/>
  <c r="E60" i="4"/>
  <c r="M52" i="4"/>
  <c r="M48" i="4"/>
  <c r="M44" i="4"/>
  <c r="N44" i="4"/>
  <c r="AW27" i="3"/>
  <c r="BA27" i="3"/>
  <c r="AI27" i="3"/>
  <c r="AJ27" i="3"/>
  <c r="AM27" i="3"/>
  <c r="AN27" i="3"/>
  <c r="AR27" i="3"/>
  <c r="C49" i="3"/>
  <c r="E58" i="4"/>
  <c r="E57" i="4"/>
  <c r="E56" i="4"/>
  <c r="E55" i="3" s="1"/>
  <c r="AS27" i="3" s="1"/>
  <c r="E55" i="4"/>
  <c r="E54" i="4"/>
  <c r="E53" i="4"/>
  <c r="E52" i="3" s="1"/>
  <c r="E52" i="4"/>
  <c r="E51" i="4"/>
  <c r="D50" i="3"/>
  <c r="E50" i="3"/>
  <c r="D51" i="3"/>
  <c r="E51" i="3"/>
  <c r="BF27" i="3" s="1"/>
  <c r="D52" i="3"/>
  <c r="D53" i="3"/>
  <c r="E53" i="3"/>
  <c r="AX27" i="3" s="1"/>
  <c r="D54" i="3"/>
  <c r="E54" i="3"/>
  <c r="D55" i="3"/>
  <c r="D56" i="3"/>
  <c r="E56" i="3"/>
  <c r="D57" i="3"/>
  <c r="E57" i="3"/>
  <c r="AK27" i="3" s="1"/>
  <c r="I62" i="4"/>
  <c r="I58" i="4"/>
  <c r="I70" i="4"/>
  <c r="I66" i="4"/>
  <c r="AU20" i="3" l="1"/>
  <c r="AN20" i="3"/>
  <c r="AQ20" i="3"/>
  <c r="AG23" i="3"/>
  <c r="AP23" i="3"/>
  <c r="AL23" i="3"/>
  <c r="BD23" i="3"/>
  <c r="AZ23" i="3"/>
  <c r="AO20" i="3"/>
  <c r="AK20" i="3"/>
  <c r="BB20" i="3"/>
  <c r="AX20" i="3"/>
  <c r="AT20" i="3"/>
  <c r="AP20" i="3"/>
  <c r="AM21" i="3"/>
  <c r="AJ20" i="3"/>
  <c r="BA20" i="3"/>
  <c r="AW20" i="3"/>
  <c r="AS20" i="3"/>
  <c r="AG21" i="3"/>
  <c r="AK21" i="3"/>
  <c r="AG20" i="3"/>
  <c r="BD20" i="3"/>
  <c r="AZ20" i="3"/>
  <c r="AV20" i="3"/>
  <c r="AM20" i="3"/>
  <c r="AI20" i="3"/>
  <c r="AL20" i="3"/>
  <c r="AN21" i="3"/>
  <c r="AJ21" i="3"/>
  <c r="AI21" i="3"/>
  <c r="AL21" i="3"/>
  <c r="BE27" i="3"/>
  <c r="AP27" i="3"/>
  <c r="BD27" i="3"/>
  <c r="AQ27" i="3"/>
  <c r="AZ27" i="3"/>
  <c r="AV27" i="3"/>
  <c r="BB27" i="3"/>
  <c r="BC27" i="3"/>
  <c r="AG27" i="3"/>
  <c r="BH27" i="3" s="1"/>
  <c r="AL27" i="3"/>
  <c r="AH27" i="3"/>
  <c r="AY27" i="3"/>
  <c r="AU27" i="3"/>
  <c r="AO27" i="3"/>
  <c r="AT27" i="3"/>
  <c r="E34" i="7"/>
  <c r="I33" i="3"/>
  <c r="AK22" i="3" s="1"/>
  <c r="H33" i="3"/>
  <c r="H30" i="3"/>
  <c r="I30" i="3"/>
  <c r="H31" i="3"/>
  <c r="I31" i="3"/>
  <c r="AU22" i="3" s="1"/>
  <c r="H32" i="3"/>
  <c r="I32" i="3"/>
  <c r="E33" i="7"/>
  <c r="N10" i="7"/>
  <c r="E32" i="7"/>
  <c r="E31" i="7"/>
  <c r="H5" i="3"/>
  <c r="I5" i="3"/>
  <c r="H6" i="3"/>
  <c r="I6" i="3"/>
  <c r="BF18" i="3" s="1"/>
  <c r="H7" i="3"/>
  <c r="I7" i="3"/>
  <c r="H8" i="3"/>
  <c r="I8" i="3"/>
  <c r="AS18" i="3" s="1"/>
  <c r="H9" i="3"/>
  <c r="I9" i="3"/>
  <c r="H10" i="3"/>
  <c r="I10" i="3"/>
  <c r="AJ18" i="3" s="1"/>
  <c r="G11" i="3"/>
  <c r="H12" i="3"/>
  <c r="I12" i="3"/>
  <c r="H13" i="3"/>
  <c r="I13" i="3"/>
  <c r="AW17" i="3" s="1"/>
  <c r="H14" i="3"/>
  <c r="I14" i="3"/>
  <c r="H15" i="3"/>
  <c r="I15" i="3"/>
  <c r="AR17" i="3" s="1"/>
  <c r="H16" i="3"/>
  <c r="I16" i="3"/>
  <c r="H17" i="3"/>
  <c r="I17" i="3"/>
  <c r="AM17" i="3" s="1"/>
  <c r="H18" i="3"/>
  <c r="I18" i="3"/>
  <c r="H19" i="3"/>
  <c r="I19" i="3"/>
  <c r="AH17" i="3" s="1"/>
  <c r="G20" i="3"/>
  <c r="H21" i="3"/>
  <c r="I21" i="3"/>
  <c r="H22" i="3"/>
  <c r="I22" i="3"/>
  <c r="AT19" i="3" s="1"/>
  <c r="H23" i="3"/>
  <c r="I23" i="3"/>
  <c r="H24" i="3"/>
  <c r="I24" i="3"/>
  <c r="AN19" i="3" s="1"/>
  <c r="H25" i="3"/>
  <c r="I25" i="3"/>
  <c r="H26" i="3"/>
  <c r="I26" i="3"/>
  <c r="G29" i="3"/>
  <c r="G4" i="3"/>
  <c r="E27" i="7"/>
  <c r="E26" i="7"/>
  <c r="E25" i="7"/>
  <c r="E24" i="7"/>
  <c r="E23" i="7"/>
  <c r="E22" i="7"/>
  <c r="E18" i="7"/>
  <c r="E19" i="7"/>
  <c r="I44" i="7"/>
  <c r="N8" i="7"/>
  <c r="I40" i="7"/>
  <c r="E13" i="7"/>
  <c r="I22" i="7"/>
  <c r="I24" i="7"/>
  <c r="I30" i="7"/>
  <c r="I34" i="7"/>
  <c r="I12" i="7"/>
  <c r="I16" i="7"/>
  <c r="I8" i="7"/>
  <c r="BD18" i="3" l="1"/>
  <c r="AM18" i="3"/>
  <c r="BF17" i="3"/>
  <c r="AZ18" i="3"/>
  <c r="AX17" i="3"/>
  <c r="AN17" i="3"/>
  <c r="AI18" i="3"/>
  <c r="BD22" i="3"/>
  <c r="AV22" i="3"/>
  <c r="BD17" i="3"/>
  <c r="AV17" i="3"/>
  <c r="AK17" i="3"/>
  <c r="BB22" i="3"/>
  <c r="AG17" i="3"/>
  <c r="BB17" i="3"/>
  <c r="AS17" i="3"/>
  <c r="AI17" i="3"/>
  <c r="AV18" i="3"/>
  <c r="AZ22" i="3"/>
  <c r="AQ17" i="3"/>
  <c r="AZ17" i="3"/>
  <c r="AP17" i="3"/>
  <c r="AG18" i="3"/>
  <c r="AR18" i="3"/>
  <c r="BF22" i="3"/>
  <c r="AX22" i="3"/>
  <c r="AQ19" i="3"/>
  <c r="BA19" i="3"/>
  <c r="AU17" i="3"/>
  <c r="BC17" i="3"/>
  <c r="AY17" i="3"/>
  <c r="AT17" i="3"/>
  <c r="AO17" i="3"/>
  <c r="AJ17" i="3"/>
  <c r="AQ18" i="3"/>
  <c r="BC18" i="3"/>
  <c r="AY18" i="3"/>
  <c r="AU18" i="3"/>
  <c r="AP18" i="3"/>
  <c r="AL18" i="3"/>
  <c r="AH18" i="3"/>
  <c r="AP19" i="3"/>
  <c r="AL19" i="3"/>
  <c r="BD19" i="3"/>
  <c r="AZ19" i="3"/>
  <c r="AV19" i="3"/>
  <c r="AQ22" i="3"/>
  <c r="AM22" i="3"/>
  <c r="AI22" i="3"/>
  <c r="BE22" i="3"/>
  <c r="BA22" i="3"/>
  <c r="AW22" i="3"/>
  <c r="AM19" i="3"/>
  <c r="AW19" i="3"/>
  <c r="AR22" i="3"/>
  <c r="AN22" i="3"/>
  <c r="AJ22" i="3"/>
  <c r="BE18" i="3"/>
  <c r="BB18" i="3"/>
  <c r="AX18" i="3"/>
  <c r="AT18" i="3"/>
  <c r="AO18" i="3"/>
  <c r="AK18" i="3"/>
  <c r="AJ19" i="3"/>
  <c r="AO19" i="3"/>
  <c r="AK19" i="3"/>
  <c r="BC19" i="3"/>
  <c r="AY19" i="3"/>
  <c r="AU19" i="3"/>
  <c r="AG22" i="3"/>
  <c r="AP22" i="3"/>
  <c r="AL22" i="3"/>
  <c r="AH22" i="3"/>
  <c r="BE19" i="3"/>
  <c r="BF19" i="3"/>
  <c r="BE17" i="3"/>
  <c r="BA17" i="3"/>
  <c r="AL17" i="3"/>
  <c r="BA18" i="3"/>
  <c r="AW18" i="3"/>
  <c r="AN18" i="3"/>
  <c r="AR19" i="3"/>
  <c r="AS19" i="3"/>
  <c r="BB19" i="3"/>
  <c r="AX19" i="3"/>
  <c r="AS22" i="3"/>
  <c r="AO22" i="3"/>
  <c r="AT22" i="3"/>
  <c r="BC22" i="3"/>
  <c r="AY22" i="3"/>
  <c r="E20" i="7"/>
  <c r="E17" i="7"/>
  <c r="E16" i="7"/>
  <c r="E15" i="7"/>
  <c r="E14" i="7"/>
  <c r="E11" i="7"/>
  <c r="E10" i="7"/>
  <c r="E9" i="7"/>
  <c r="E8" i="7"/>
  <c r="E7" i="7"/>
  <c r="E6" i="7"/>
  <c r="AG25" i="3" l="1"/>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J25" i="3" s="1"/>
  <c r="D45" i="3"/>
  <c r="E45" i="3"/>
  <c r="D46" i="3"/>
  <c r="E46" i="3"/>
  <c r="AN12" i="3" s="1"/>
  <c r="D47" i="3"/>
  <c r="E47" i="3"/>
  <c r="D48" i="3"/>
  <c r="E48" i="3"/>
  <c r="C20" i="3"/>
  <c r="C29" i="3"/>
  <c r="C38" i="3"/>
  <c r="D21" i="3"/>
  <c r="E21" i="3"/>
  <c r="D22" i="3"/>
  <c r="E22" i="3"/>
  <c r="BF10" i="3" s="1"/>
  <c r="D23" i="3"/>
  <c r="E23" i="3"/>
  <c r="D24" i="3"/>
  <c r="E24" i="3"/>
  <c r="AX10" i="3" s="1"/>
  <c r="D25" i="3"/>
  <c r="E25" i="3"/>
  <c r="D26" i="3"/>
  <c r="E26" i="3"/>
  <c r="AP10" i="3" s="1"/>
  <c r="D27" i="3"/>
  <c r="E27" i="3"/>
  <c r="D28" i="3"/>
  <c r="E28" i="3"/>
  <c r="AH10" i="3" s="1"/>
  <c r="D30" i="3"/>
  <c r="E30" i="3"/>
  <c r="D31" i="3"/>
  <c r="E31" i="3"/>
  <c r="AW11" i="3" s="1"/>
  <c r="D32" i="3"/>
  <c r="E32" i="3"/>
  <c r="D33" i="3"/>
  <c r="E33" i="3"/>
  <c r="AP11" i="3" s="1"/>
  <c r="D34" i="3"/>
  <c r="E34" i="3"/>
  <c r="D35" i="3"/>
  <c r="E35" i="3"/>
  <c r="AL11" i="3" s="1"/>
  <c r="D36" i="3"/>
  <c r="E36" i="3"/>
  <c r="D37" i="3"/>
  <c r="E37" i="3"/>
  <c r="D39" i="3"/>
  <c r="E39" i="3"/>
  <c r="D40" i="3"/>
  <c r="E40" i="3"/>
  <c r="BE12" i="3" s="1"/>
  <c r="D41" i="3"/>
  <c r="E41" i="3"/>
  <c r="D42" i="3"/>
  <c r="E42" i="3"/>
  <c r="AT12" i="3" s="1"/>
  <c r="D43" i="3"/>
  <c r="E43" i="3"/>
  <c r="D44" i="3"/>
  <c r="E44" i="3"/>
  <c r="AQ12" i="3" s="1"/>
  <c r="E47" i="4"/>
  <c r="E45" i="4"/>
  <c r="E43" i="4"/>
  <c r="E42" i="4"/>
  <c r="E41" i="4"/>
  <c r="E23" i="4"/>
  <c r="J6" i="5"/>
  <c r="K6" i="5"/>
  <c r="L6" i="5"/>
  <c r="M6" i="5"/>
  <c r="N6" i="5"/>
  <c r="J7" i="5"/>
  <c r="K7" i="5"/>
  <c r="L7" i="5"/>
  <c r="M7" i="5"/>
  <c r="N7" i="5"/>
  <c r="J8" i="5"/>
  <c r="K8" i="5"/>
  <c r="L8" i="5"/>
  <c r="M8" i="5"/>
  <c r="N8" i="5"/>
  <c r="J9" i="5"/>
  <c r="K9" i="5"/>
  <c r="L9" i="5"/>
  <c r="M9" i="5"/>
  <c r="N9" i="5"/>
  <c r="D6" i="5"/>
  <c r="E6" i="5"/>
  <c r="F6" i="5"/>
  <c r="G6" i="5"/>
  <c r="H6" i="5"/>
  <c r="D7" i="5"/>
  <c r="E7" i="5"/>
  <c r="F7" i="5"/>
  <c r="G7" i="5"/>
  <c r="H7" i="5"/>
  <c r="D8" i="5"/>
  <c r="E8" i="5"/>
  <c r="F8" i="5"/>
  <c r="G8" i="5"/>
  <c r="H8" i="5"/>
  <c r="D9" i="5"/>
  <c r="E9" i="5"/>
  <c r="F9" i="5"/>
  <c r="G9" i="5"/>
  <c r="H9" i="5"/>
  <c r="N5" i="5"/>
  <c r="M5" i="5"/>
  <c r="L5" i="5"/>
  <c r="K5" i="5"/>
  <c r="J5" i="5"/>
  <c r="E5" i="5"/>
  <c r="F5" i="5"/>
  <c r="G5" i="5"/>
  <c r="H5" i="5"/>
  <c r="D5" i="5"/>
  <c r="M22" i="4"/>
  <c r="N19" i="4"/>
  <c r="M34" i="4"/>
  <c r="E36" i="4"/>
  <c r="E35" i="4"/>
  <c r="E34" i="4"/>
  <c r="E33" i="4"/>
  <c r="E27" i="4"/>
  <c r="E25" i="4"/>
  <c r="M8" i="4"/>
  <c r="E32" i="4" s="1"/>
  <c r="BH25" i="3" l="1"/>
  <c r="BI25" i="3" s="1"/>
  <c r="AS12" i="3"/>
  <c r="AK10" i="3"/>
  <c r="BD12" i="3"/>
  <c r="AS11" i="3"/>
  <c r="BE10" i="3"/>
  <c r="AT11" i="3"/>
  <c r="AO11" i="3"/>
  <c r="AS10" i="3"/>
  <c r="BF11" i="3"/>
  <c r="AZ11" i="3"/>
  <c r="BA10" i="3"/>
  <c r="AO10" i="3"/>
  <c r="BB12" i="3"/>
  <c r="AV11" i="3"/>
  <c r="AW10" i="3"/>
  <c r="AP12" i="3"/>
  <c r="AX12" i="3"/>
  <c r="AG10" i="3"/>
  <c r="AJ10" i="3"/>
  <c r="BC11" i="3"/>
  <c r="AY11" i="3"/>
  <c r="AU11" i="3"/>
  <c r="AR11" i="3"/>
  <c r="AN11" i="3"/>
  <c r="AZ10" i="3"/>
  <c r="AV10" i="3"/>
  <c r="BD10" i="3"/>
  <c r="AR10" i="3"/>
  <c r="AN10" i="3"/>
  <c r="AO12" i="3"/>
  <c r="AU12" i="3"/>
  <c r="BE11" i="3"/>
  <c r="BA12" i="3"/>
  <c r="AW12" i="3"/>
  <c r="AI10" i="3"/>
  <c r="BB11" i="3"/>
  <c r="AX11" i="3"/>
  <c r="AK11" i="3"/>
  <c r="AQ11" i="3"/>
  <c r="AU10" i="3"/>
  <c r="AY10" i="3"/>
  <c r="BC10" i="3"/>
  <c r="AM10" i="3"/>
  <c r="AQ10" i="3"/>
  <c r="AR12" i="3"/>
  <c r="BD11" i="3"/>
  <c r="AZ12" i="3"/>
  <c r="BF12" i="3"/>
  <c r="AL10" i="3"/>
  <c r="BA11" i="3"/>
  <c r="AM11" i="3"/>
  <c r="BB10" i="3"/>
  <c r="AT10" i="3"/>
  <c r="AV12" i="3"/>
  <c r="BC12" i="3"/>
  <c r="AY12" i="3"/>
  <c r="M24" i="4"/>
  <c r="C4" i="3"/>
  <c r="D5" i="3"/>
  <c r="D6" i="3"/>
  <c r="D7" i="3"/>
  <c r="D8" i="3"/>
  <c r="D9" i="3"/>
  <c r="D10" i="3"/>
  <c r="C11" i="3"/>
  <c r="D12" i="3"/>
  <c r="D13" i="3"/>
  <c r="D14" i="3"/>
  <c r="D15" i="3"/>
  <c r="D16" i="3"/>
  <c r="D17" i="3"/>
  <c r="D18" i="3"/>
  <c r="D19" i="3"/>
  <c r="E19" i="4"/>
  <c r="E18" i="3" s="1"/>
  <c r="E17" i="4"/>
  <c r="E16" i="3" s="1"/>
  <c r="E16" i="4"/>
  <c r="E15" i="3" s="1"/>
  <c r="AP9" i="3" s="1"/>
  <c r="E15" i="4"/>
  <c r="E14" i="3" s="1"/>
  <c r="E13" i="4"/>
  <c r="E12" i="3" s="1"/>
  <c r="E11" i="4"/>
  <c r="E10" i="3" s="1"/>
  <c r="E10" i="4"/>
  <c r="E9" i="3" s="1"/>
  <c r="E9" i="4"/>
  <c r="E8" i="3" s="1"/>
  <c r="E8" i="4"/>
  <c r="E7" i="3" s="1"/>
  <c r="E7" i="4"/>
  <c r="E6" i="3" s="1"/>
  <c r="E6" i="4"/>
  <c r="E5" i="3" s="1"/>
  <c r="I6" i="4"/>
  <c r="I10" i="4"/>
  <c r="I14" i="4"/>
  <c r="I22" i="4"/>
  <c r="AX9" i="3" s="1"/>
  <c r="I24" i="4"/>
  <c r="I30" i="4"/>
  <c r="AL9" i="3" s="1"/>
  <c r="I34" i="4"/>
  <c r="AQ9" i="3"/>
  <c r="AR9" i="3"/>
  <c r="AS9" i="3"/>
  <c r="AT9" i="3"/>
  <c r="AU9" i="3"/>
  <c r="AV9" i="3"/>
  <c r="AO8" i="3" l="1"/>
  <c r="AS8" i="3"/>
  <c r="AS14" i="3" s="1"/>
  <c r="AS29" i="3" s="1"/>
  <c r="AM8" i="3"/>
  <c r="AP8" i="3"/>
  <c r="AP14" i="3" s="1"/>
  <c r="AP29" i="3" s="1"/>
  <c r="AT8" i="3"/>
  <c r="AT14" i="3" s="1"/>
  <c r="AT29" i="3" s="1"/>
  <c r="AN8" i="3"/>
  <c r="AQ8" i="3"/>
  <c r="AQ14" i="3" s="1"/>
  <c r="AQ29" i="3" s="1"/>
  <c r="AR8" i="3"/>
  <c r="AR14" i="3" s="1"/>
  <c r="AR29" i="3" s="1"/>
  <c r="AW8" i="3"/>
  <c r="BA8" i="3"/>
  <c r="BE8" i="3"/>
  <c r="AV8" i="3"/>
  <c r="AV14" i="3" s="1"/>
  <c r="AV29" i="3" s="1"/>
  <c r="AX8" i="3"/>
  <c r="AX14" i="3" s="1"/>
  <c r="AX29" i="3" s="1"/>
  <c r="BB8" i="3"/>
  <c r="BF8" i="3"/>
  <c r="BD8" i="3"/>
  <c r="AU8" i="3"/>
  <c r="AU14" i="3" s="1"/>
  <c r="AU29" i="3" s="1"/>
  <c r="AY8" i="3"/>
  <c r="BC8" i="3"/>
  <c r="AZ8" i="3"/>
  <c r="AJ8" i="3"/>
  <c r="AK8" i="3"/>
  <c r="AG8" i="3"/>
  <c r="AI8" i="3"/>
  <c r="AH8" i="3"/>
  <c r="AL8" i="3"/>
  <c r="AL14" i="3" s="1"/>
  <c r="AL29" i="3" s="1"/>
  <c r="AO9" i="3"/>
  <c r="AK9" i="3"/>
  <c r="E20" i="4"/>
  <c r="E19" i="3" s="1"/>
  <c r="AN9" i="3"/>
  <c r="E14" i="4"/>
  <c r="E13" i="3" s="1"/>
  <c r="AW9" i="3" s="1"/>
  <c r="E18" i="4"/>
  <c r="E17" i="3" s="1"/>
  <c r="AJ9" i="3" s="1"/>
  <c r="AM9" i="3"/>
  <c r="BF9" i="3"/>
  <c r="BB9" i="3"/>
  <c r="BE9" i="3"/>
  <c r="BA9" i="3"/>
  <c r="AZ9" i="3"/>
  <c r="BD9" i="3"/>
  <c r="BC9" i="3"/>
  <c r="AY9" i="3"/>
  <c r="AV30" i="3" l="1"/>
  <c r="AU30" i="3"/>
  <c r="AX30" i="3"/>
  <c r="AT30" i="3"/>
  <c r="AP30" i="3"/>
  <c r="BF14" i="3"/>
  <c r="BF29" i="3" s="1"/>
  <c r="BJ29" i="3" s="1"/>
  <c r="AM14" i="3"/>
  <c r="AM29" i="3" s="1"/>
  <c r="AQ30" i="3" s="1"/>
  <c r="BC14" i="3"/>
  <c r="BC29" i="3" s="1"/>
  <c r="BE14" i="3"/>
  <c r="BE29" i="3" s="1"/>
  <c r="AZ14" i="3"/>
  <c r="AZ29" i="3" s="1"/>
  <c r="AZ30" i="3" s="1"/>
  <c r="BD14" i="3"/>
  <c r="BD29" i="3" s="1"/>
  <c r="AH9" i="3"/>
  <c r="AI9" i="3"/>
  <c r="AI14" i="3" s="1"/>
  <c r="AI29" i="3" s="1"/>
  <c r="AG9" i="3"/>
  <c r="AG14" i="3" s="1"/>
  <c r="AG29" i="3" s="1"/>
  <c r="AK14" i="3"/>
  <c r="AK29" i="3" s="1"/>
  <c r="AY14" i="3"/>
  <c r="AY29" i="3" s="1"/>
  <c r="AY30" i="3" s="1"/>
  <c r="BB14" i="3"/>
  <c r="BB29" i="3" s="1"/>
  <c r="BB30" i="3" s="1"/>
  <c r="BA14" i="3"/>
  <c r="BA29" i="3" s="1"/>
  <c r="AN14" i="3"/>
  <c r="AN29" i="3" s="1"/>
  <c r="AH14" i="3"/>
  <c r="AH29" i="3" s="1"/>
  <c r="AL30" i="3" s="1"/>
  <c r="AJ14" i="3"/>
  <c r="AJ29" i="3" s="1"/>
  <c r="AW14" i="3"/>
  <c r="AW29" i="3" s="1"/>
  <c r="AW30" i="3" s="1"/>
  <c r="AO14" i="3"/>
  <c r="AO29" i="3" s="1"/>
  <c r="AO30" i="3" s="1"/>
  <c r="BE30" i="3" l="1"/>
  <c r="BD30" i="3"/>
  <c r="BF30" i="3"/>
  <c r="AN30" i="3"/>
  <c r="BC30" i="3"/>
  <c r="BA30" i="3"/>
  <c r="AM30" i="3"/>
  <c r="AR30" i="3"/>
  <c r="AS30" i="3"/>
  <c r="BH29" i="3"/>
  <c r="BI29" i="3" s="1"/>
  <c r="BH14" i="3"/>
  <c r="BI14" i="3" s="1"/>
</calcChain>
</file>

<file path=xl/sharedStrings.xml><?xml version="1.0" encoding="utf-8"?>
<sst xmlns="http://schemas.openxmlformats.org/spreadsheetml/2006/main" count="671" uniqueCount="222">
  <si>
    <t>Old Players</t>
  </si>
  <si>
    <t>Broadcast</t>
  </si>
  <si>
    <t>CBS</t>
  </si>
  <si>
    <t>NFL</t>
  </si>
  <si>
    <t>College Football</t>
  </si>
  <si>
    <t>College Basketball</t>
  </si>
  <si>
    <t>Golf</t>
  </si>
  <si>
    <t>NBC</t>
  </si>
  <si>
    <t>Olympics</t>
  </si>
  <si>
    <t>ABC</t>
  </si>
  <si>
    <t>NBA</t>
  </si>
  <si>
    <t>Fox</t>
  </si>
  <si>
    <t>Sports Cable</t>
  </si>
  <si>
    <t>ESPN</t>
  </si>
  <si>
    <t>FS1</t>
  </si>
  <si>
    <t>NBC Sports</t>
  </si>
  <si>
    <t>CBS Sports</t>
  </si>
  <si>
    <t>RSNs</t>
  </si>
  <si>
    <t>TNT</t>
  </si>
  <si>
    <t>NCAAs</t>
  </si>
  <si>
    <t>New Players</t>
  </si>
  <si>
    <t>Digital Only</t>
  </si>
  <si>
    <t>Hulu</t>
  </si>
  <si>
    <t>(that could bid on rights)</t>
  </si>
  <si>
    <t>Digital and Traditional</t>
  </si>
  <si>
    <t>SEC</t>
  </si>
  <si>
    <t>ACC</t>
  </si>
  <si>
    <t>Big 12</t>
  </si>
  <si>
    <t>Pac 12</t>
  </si>
  <si>
    <t>Inputs</t>
  </si>
  <si>
    <t>Italian Serie A</t>
  </si>
  <si>
    <t>Sky Italia, Mediaset</t>
  </si>
  <si>
    <t>Italy</t>
  </si>
  <si>
    <t>$1.1B</t>
  </si>
  <si>
    <t>English Premier League</t>
  </si>
  <si>
    <t>BT Sport, Sky</t>
  </si>
  <si>
    <t>U.K.</t>
  </si>
  <si>
    <t>$2.2B</t>
  </si>
  <si>
    <t>WWE</t>
  </si>
  <si>
    <t>USA Network</t>
  </si>
  <si>
    <t>U.S.</t>
  </si>
  <si>
    <t>$140M</t>
  </si>
  <si>
    <t>La Liga</t>
  </si>
  <si>
    <t>Mediapro, Telefonica</t>
  </si>
  <si>
    <t>Spain</t>
  </si>
  <si>
    <t>$1B</t>
  </si>
  <si>
    <t>Ligue 1</t>
  </si>
  <si>
    <t>BeIN Sports France, Canal Plus</t>
  </si>
  <si>
    <t>France</t>
  </si>
  <si>
    <t>NFL Monday Night Football</t>
  </si>
  <si>
    <t>$1.9B</t>
  </si>
  <si>
    <t>MLB</t>
  </si>
  <si>
    <t>ESPN, Fox, Turner</t>
  </si>
  <si>
    <t>UEFA Champions League</t>
  </si>
  <si>
    <t>Multiple (U.S.: Turner)</t>
  </si>
  <si>
    <t>Global</t>
  </si>
  <si>
    <t>N/A</t>
  </si>
  <si>
    <t>Bundesliga</t>
  </si>
  <si>
    <t>ARD, Sky Deutschland</t>
  </si>
  <si>
    <t>Germany</t>
  </si>
  <si>
    <t>NFL Sunday Ticket</t>
  </si>
  <si>
    <t>AT&amp;T/DirecTV</t>
  </si>
  <si>
    <t>$1.5B</t>
  </si>
  <si>
    <t>FIFA World Cup</t>
  </si>
  <si>
    <t>Multiple (U.S.: Fox, Telemundo)</t>
  </si>
  <si>
    <t>NHL</t>
  </si>
  <si>
    <t>$200M</t>
  </si>
  <si>
    <t>MLS</t>
  </si>
  <si>
    <t>ESPN, Fox Sports, Univision Deportes</t>
  </si>
  <si>
    <t>$90M</t>
  </si>
  <si>
    <t>CBS, Fox, NBC</t>
  </si>
  <si>
    <t>$3.1B</t>
  </si>
  <si>
    <t>NASCAR Cup Series</t>
  </si>
  <si>
    <t>Fox, NBCSN</t>
  </si>
  <si>
    <t>$820M</t>
  </si>
  <si>
    <t>Multiple (U.S.: NBCUniversal)</t>
  </si>
  <si>
    <t>ESPN, Turner</t>
  </si>
  <si>
    <t>$2.6B</t>
  </si>
  <si>
    <t>Owner</t>
  </si>
  <si>
    <t>Expiration</t>
  </si>
  <si>
    <t>Start</t>
  </si>
  <si>
    <t>Sport</t>
  </si>
  <si>
    <t>League</t>
  </si>
  <si>
    <t>Soccer</t>
  </si>
  <si>
    <t>Football</t>
  </si>
  <si>
    <t>Baseball</t>
  </si>
  <si>
    <t>Hockey</t>
  </si>
  <si>
    <t>Racing</t>
  </si>
  <si>
    <t>Basketball</t>
  </si>
  <si>
    <t>Pro</t>
  </si>
  <si>
    <t>Wrestling</t>
  </si>
  <si>
    <t>Level</t>
  </si>
  <si>
    <t>Media Rights Deals</t>
  </si>
  <si>
    <t>Annual Fee</t>
  </si>
  <si>
    <t>Market</t>
  </si>
  <si>
    <t xml:space="preserve">LINK: </t>
  </si>
  <si>
    <t>Pro Sports</t>
  </si>
  <si>
    <t>College Conferences</t>
  </si>
  <si>
    <t>Total Value</t>
  </si>
  <si>
    <t>Years in Deal</t>
  </si>
  <si>
    <t>Value Per Year</t>
  </si>
  <si>
    <t>Started</t>
  </si>
  <si>
    <t>(in $ millions)</t>
  </si>
  <si>
    <t>Total</t>
  </si>
  <si>
    <t>Growth</t>
  </si>
  <si>
    <t>Ave. Growth</t>
  </si>
  <si>
    <t>Captured</t>
  </si>
  <si>
    <t>To Transfer</t>
  </si>
  <si>
    <t>NASCAR</t>
  </si>
  <si>
    <t>Yes</t>
  </si>
  <si>
    <t>ESPN, Fox, TBS</t>
  </si>
  <si>
    <t>SBJ: 1,550,000,000</t>
  </si>
  <si>
    <t>70 US</t>
  </si>
  <si>
    <t>At least 2007</t>
  </si>
  <si>
    <t>(NHL article, $400)</t>
  </si>
  <si>
    <t>+137.5 from Fox extension</t>
  </si>
  <si>
    <t>Year 5</t>
  </si>
  <si>
    <t>Year 10</t>
  </si>
  <si>
    <t>Pre-2000</t>
  </si>
  <si>
    <t>50M assumption 2000</t>
  </si>
  <si>
    <t>NA</t>
  </si>
  <si>
    <t>NCAA March Madness</t>
  </si>
  <si>
    <t>NCAA Other</t>
  </si>
  <si>
    <t>Big 10</t>
  </si>
  <si>
    <t>Projection</t>
  </si>
  <si>
    <t>CAGR</t>
  </si>
  <si>
    <t>BCS/Football Playoffs</t>
  </si>
  <si>
    <t>DAZN</t>
  </si>
  <si>
    <t>ESPN+</t>
  </si>
  <si>
    <t>Amazon</t>
  </si>
  <si>
    <t>Apple</t>
  </si>
  <si>
    <t>Sports Rights Owned</t>
  </si>
  <si>
    <t>TBS</t>
  </si>
  <si>
    <t>NBA/MLB</t>
  </si>
  <si>
    <t>NCAA Regular Season</t>
  </si>
  <si>
    <t>Pac 12 - Tier 1 and 2, no Pac-12 Network</t>
  </si>
  <si>
    <t>ESPN/Fox</t>
  </si>
  <si>
    <t>BCS/College Football Playoffs</t>
  </si>
  <si>
    <t>330+Rose Bowl</t>
  </si>
  <si>
    <t>To 2025</t>
  </si>
  <si>
    <t>Pre-1999</t>
  </si>
  <si>
    <t>2000?</t>
  </si>
  <si>
    <t>ESPN alone</t>
  </si>
  <si>
    <t>Notre Dame</t>
  </si>
  <si>
    <t>2000????</t>
  </si>
  <si>
    <t xml:space="preserve">Assumption </t>
  </si>
  <si>
    <t>Five Year Ave. Growth</t>
  </si>
  <si>
    <t>Timeline of Sports Media Rights Deals</t>
  </si>
  <si>
    <t>(season ending; national deals; US only)</t>
  </si>
  <si>
    <t>Axios Landscape - Sports Streaming</t>
  </si>
  <si>
    <t>B/R Live</t>
  </si>
  <si>
    <t>EntStrategyGuy View Landscape</t>
  </si>
  <si>
    <t>Digital Bundles/vMVPDs</t>
  </si>
  <si>
    <t>Youtube/Google</t>
  </si>
  <si>
    <t>Flo Sports</t>
  </si>
  <si>
    <t>HotStar</t>
  </si>
  <si>
    <t>Facebook</t>
  </si>
  <si>
    <t>HBO Max?</t>
  </si>
  <si>
    <t>Compound Interest Table</t>
  </si>
  <si>
    <t>Name</t>
  </si>
  <si>
    <t>Purpose</t>
  </si>
  <si>
    <t>Compound Growth Table</t>
  </si>
  <si>
    <t>Entertainment Strategy Guy - Media Rights Over Time Data Base</t>
  </si>
  <si>
    <t>Shows growth rates in action to enable easy predictions</t>
  </si>
  <si>
    <t>Charts</t>
  </si>
  <si>
    <t>Timeline of Sports Media Deals</t>
  </si>
  <si>
    <t>Media Rights Data - Professional</t>
  </si>
  <si>
    <t>Media Rights Data - College</t>
  </si>
  <si>
    <t>Selected References By Sports</t>
  </si>
  <si>
    <t xml:space="preserve">https://www.axios.com/sports-streaming-networks-chart-tv-rights-6dd0a8bd-07ca-47bb-b3df-e21a7bd177c9.html </t>
  </si>
  <si>
    <t>Media Players in Sports</t>
  </si>
  <si>
    <t>References</t>
  </si>
  <si>
    <t>https://www.pledgesports.org/2018/01/biggest-tv-rights-deals-in-sport/</t>
  </si>
  <si>
    <t>Overall</t>
  </si>
  <si>
    <t>https://en.wikipedia.org/wiki/Sports_broadcasting_contracts_in_the_United_States#College_football</t>
  </si>
  <si>
    <t>http://www.insidehoops.com/nba-tv-contracts.shtml</t>
  </si>
  <si>
    <t>https://www.espn.com/nba/story/_/id/11652297/nba-extends-television-deals-espn-tnt </t>
  </si>
  <si>
    <t>(In rough reverse chronological order)</t>
  </si>
  <si>
    <t>https://en.wikipedia.org/wiki/NBA_on_TNT </t>
  </si>
  <si>
    <t>https://www.cbc.ca/sports/basketball/nba/nba-tv-deal-how-the-new-24b-contract-stacks-up-against-other-leagues-1.2790143</t>
  </si>
  <si>
    <t>http://heathoops.com/2014/10/nba-reaches-9-year-24-billion-media-rights-deal-with-espnabc-tnt/ </t>
  </si>
  <si>
    <t>https://en.wikipedia.org/wiki/Major_League_Baseball_on_television </t>
  </si>
  <si>
    <t>https://sports.yahoo.com/mlb-fox-strike-new-5-1b-tv-deal-proves-baseball-isnt-close-dying-183048053.html </t>
  </si>
  <si>
    <t>https://awfulannouncing.com/2012-articles/turner-and-fox-to-retain-mlb-rights.html</t>
  </si>
  <si>
    <t>https://web.archive.org/web/20120926220210/http://fangsbites.com/2012/09/a-look-at-the-new-mlb-tv-deals/ </t>
  </si>
  <si>
    <t>https://www.forbes.com/sites/christinasettimi/2012/10/02/baseball-scores-12-billion-in-television-deals/#27681fe571d3 </t>
  </si>
  <si>
    <t>https://www.cbc.ca/sports/basketball/nba/nba-tv-deal-how-the-new-24b-contract-stacks-up-against-other-leagues-1.2790143 </t>
  </si>
  <si>
    <t>https://www.boxscoregeeks.com/articles/a-layman-s-guide-to-the-coming-nba-salary-cap-apocalypse</t>
  </si>
  <si>
    <t>https://www.washingtonpost.com/archive/sports/2004/05/20/nbc-takes-over-nhl-broadcasts/069c2f1f-a8be-4bb5-bad9-a83cb201243c/ </t>
  </si>
  <si>
    <t>Professional</t>
  </si>
  <si>
    <t>College</t>
  </si>
  <si>
    <t>https://www.sportsbusinessdaily.com/Journal/Issues/2014/05/12/Media/MLS-TV.aspx</t>
  </si>
  <si>
    <t xml:space="preserve">https://en.wikipedia.org/wiki/NASCAR_on_television_and_radio#2001–2006:_Fox,_NBC,_Turner_Sports </t>
  </si>
  <si>
    <t>https://www.adweek.com/tv-video/update-nbc-bids-438-billion-olympic-gold-132319/ </t>
  </si>
  <si>
    <t>https://www.usatoday.com/story/sports/olympics/2014/05/07/nbc-olympics-broadcast-rights-2032/8805989/ </t>
  </si>
  <si>
    <t>https://en.wikipedia.org/wiki/NBC_Olympic_broadcasts </t>
  </si>
  <si>
    <t>March Madness</t>
  </si>
  <si>
    <t>https://money.cnn.com/2015/01/12/media/espn-college-football-playoff-pays-off/</t>
  </si>
  <si>
    <t>https://www.sportsbusinessdaily.com/Journal/Issues/2012/07/16/Colleges/BCS-playoffs.aspx </t>
  </si>
  <si>
    <t xml:space="preserve">https://en.wikipedia.org/wiki/College_Football_Playoff#Broadcasting  </t>
  </si>
  <si>
    <t>https://www.cbssports.com/college-football/news/espn-reaches-12-year-deal-to-air-college-football-playoffs/ </t>
  </si>
  <si>
    <t>https://en.wikipedia.org/wiki/Fox_College_Football#Bowl_Championship_Series </t>
  </si>
  <si>
    <t>http://dailybruin.com/2011/05/05/2-7_billion_pac12_tv_contract_inked_with_espn_and_fox_sports/ </t>
  </si>
  <si>
    <t>https://www.espn.com/college-football/news/story?id=6471380 </t>
  </si>
  <si>
    <t>https://variety.com/2011/tv/news/pac-10-tv-deal-approaches-3-billion-1118036323/ </t>
  </si>
  <si>
    <t>https://www.insidehighered.com/blogs/technology-and-learning/196-billion-edtech-lessons-ncaa-march-madness-tv-contract </t>
  </si>
  <si>
    <t>https://money.cnn.com/2016/04/12/media/ncaa-march-madness-turner-cbs/index.html </t>
  </si>
  <si>
    <t>https://www.reuters.com/article/us-basketball-ncaa-cbsturner/ncaa-signs-10-8-billion-basketball-tourney-tv-deal-idUSTRE63L4FP20100422</t>
  </si>
  <si>
    <t>https://deadline.com/2019/04/ncaa-tournament-championship-ratings-virginia-texas-tech-cbs-the-voice-1202591765/ </t>
  </si>
  <si>
    <t>https://www.hollywoodreporter.com/news/sec-announces-15-year-deal-118050 </t>
  </si>
  <si>
    <t>https://www.cbssports.com/college-football/news/sec-cbs-rework-long-term-contract/ </t>
  </si>
  <si>
    <t>https://www.chicagotribune.com/sports/college/ct-big-ten-espn-fox-sports-20170724-story.html </t>
  </si>
  <si>
    <t>https://www.forbes.com/sites/chrissmith/2016/07/18/the-most-valuable-conferences-in-college-sports-can-the-sec-be-caught/#5d17ffcb6ecf</t>
  </si>
  <si>
    <t>https://awfulannouncing.com/ncaa/the-big-tens-new-tv-deal-puts-it-into-the-lead-may-provide-a-competitive-edge.html </t>
  </si>
  <si>
    <t>https://www.forbes.com/sites/chrissmith/2012/05/09/did-acc-teams-get-ripped-off-with-new-espn-tv-contract/#55e234674139 </t>
  </si>
  <si>
    <t>https://www.espn.com/college-sports/story/_/id/17102933/acc-espn-agree-20-year-rights-deal-lead-2019-launch-acc-network</t>
  </si>
  <si>
    <t>https://www.si.com/college-football/2016/03/28/how-are-college-sports-media-rights-deal-evolving</t>
  </si>
  <si>
    <t>https://www.forbes.com/sites/chrissmith/2016/07/18/the-most-valuable-conferences-in-college-sports-can-the-sec-be-caught/#365c2e196ecf </t>
  </si>
  <si>
    <t>Other "Non-Revenue" Sports</t>
  </si>
  <si>
    <t>https://deadline.com/2011/12/espn-inks-long-term-deal-with-ncaa-205711/</t>
  </si>
  <si>
    <t>https://www.multichannel.com/news/espn-expands-ncaa-championships-rights-500-million-deal-298185 </t>
  </si>
  <si>
    <t>https://www.reuters.com/article/us-espn-ncaa/espn-ncaa-extend-deal-through-2023-24-idUSTRE7BE2FM20111215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</si>
</sst>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
    <numFmt numFmtId="165" formatCode="0.0"/>
    <numFmt numFmtId="166" formatCode="0.0%"/>
    <numFmt numFmtId="167" formatCode="#,##0.00,,"/>
  </numFmts>
  <fonts count="22">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b/>
      <u/>
      <sz val="12"/>
      <color theme="1"/>
      <name val="Calibri"/>
      <family val="2"/>
      <scheme val="minor"/>
    </font>
    <font>
      <sz val="11"/>
      <color theme="1"/>
      <name val="Arial"/>
      <family val="2"/>
    </font>
    <font>
      <u/>
      <sz val="11"/>
      <color theme="10"/>
      <name val="Arial"/>
      <family val="2"/>
    </font>
    <font>
      <b/>
      <sz val="11"/>
      <color theme="1"/>
      <name val="Arial"/>
      <family val="2"/>
    </font>
    <font>
      <u/>
      <sz val="12"/>
      <color theme="1"/>
      <name val="Calibri"/>
      <family val="2"/>
      <scheme val="minor"/>
    </font>
    <font>
      <sz val="11"/>
      <color rgb="FF000000"/>
      <name val="Arial"/>
      <family val="2"/>
    </font>
    <font>
      <b/>
      <sz val="11"/>
      <color rgb="FF000000"/>
      <name val="Arial"/>
      <family val="2"/>
    </font>
    <font>
      <sz val="12"/>
      <color theme="1"/>
      <name val="Calibri"/>
      <family val="2"/>
      <scheme val="minor"/>
    </font>
    <font>
      <u/>
      <sz val="11"/>
      <color theme="1"/>
      <name val="Arial"/>
      <family val="2"/>
    </font>
    <font>
      <b/>
      <u/>
      <sz val="11"/>
      <color theme="1"/>
      <name val="Arial"/>
      <family val="2"/>
    </font>
    <font>
      <sz val="12"/>
      <color theme="0"/>
      <name val="Calibri"/>
      <family val="2"/>
      <scheme val="minor"/>
    </font>
    <font>
      <b/>
      <u/>
      <sz val="14"/>
      <color theme="10"/>
      <name val="Calibri"/>
      <family val="2"/>
      <scheme val="minor"/>
    </font>
    <font>
      <b/>
      <u/>
      <sz val="14"/>
      <color theme="1"/>
      <name val="Arial"/>
      <family val="2"/>
    </font>
    <font>
      <sz val="14"/>
      <color theme="1"/>
      <name val="Arial"/>
      <family val="2"/>
    </font>
    <font>
      <b/>
      <sz val="14"/>
      <color theme="1"/>
      <name val="Arial"/>
      <family val="2"/>
    </font>
    <font>
      <b/>
      <u/>
      <sz val="14"/>
      <color theme="10"/>
      <name val="Arial"/>
      <family val="2"/>
    </font>
    <font>
      <sz val="14"/>
      <color theme="0"/>
      <name val="Arial"/>
      <family val="2"/>
    </font>
    <font>
      <b/>
      <sz val="14"/>
      <color theme="0"/>
      <name val="Arial"/>
      <family val="2"/>
    </font>
  </fonts>
  <fills count="6">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9" fontId="11" fillId="0" borderId="0" applyFont="0" applyFill="0" applyBorder="0" applyAlignment="0" applyProtection="0"/>
  </cellStyleXfs>
  <cellXfs count="76">
    <xf numFmtId="0" fontId="0" fillId="0" borderId="0" xfId="0"/>
    <xf numFmtId="0" fontId="2" fillId="0" borderId="0" xfId="0" applyFont="1"/>
    <xf numFmtId="0" fontId="4" fillId="0" borderId="0" xfId="0" applyFont="1"/>
    <xf numFmtId="0" fontId="0" fillId="0" borderId="0" xfId="0" applyAlignment="1">
      <alignment horizontal="right"/>
    </xf>
    <xf numFmtId="0" fontId="2" fillId="0" borderId="1" xfId="0" applyFont="1" applyBorder="1" applyAlignment="1">
      <alignment horizontal="center"/>
    </xf>
    <xf numFmtId="0" fontId="5" fillId="0" borderId="0" xfId="0" applyFont="1"/>
    <xf numFmtId="3" fontId="0" fillId="0" borderId="0" xfId="0" applyNumberFormat="1"/>
    <xf numFmtId="3" fontId="5" fillId="0" borderId="0" xfId="0" applyNumberFormat="1" applyFont="1"/>
    <xf numFmtId="0" fontId="3" fillId="0" borderId="0" xfId="1"/>
    <xf numFmtId="0" fontId="6" fillId="0" borderId="0" xfId="1" applyFont="1"/>
    <xf numFmtId="0" fontId="7" fillId="0" borderId="0" xfId="0" applyFont="1"/>
    <xf numFmtId="0" fontId="8" fillId="0" borderId="0" xfId="0" applyFont="1"/>
    <xf numFmtId="0" fontId="7" fillId="0" borderId="0" xfId="0" applyFont="1" applyAlignment="1">
      <alignment horizontal="center"/>
    </xf>
    <xf numFmtId="0" fontId="9" fillId="0" borderId="0" xfId="0" applyFont="1"/>
    <xf numFmtId="0" fontId="10" fillId="0" borderId="0" xfId="0" applyFont="1" applyAlignment="1"/>
    <xf numFmtId="0" fontId="10" fillId="0" borderId="0" xfId="0" applyFont="1"/>
    <xf numFmtId="0" fontId="2" fillId="0" borderId="1" xfId="0" applyFont="1" applyBorder="1"/>
    <xf numFmtId="164" fontId="0" fillId="0" borderId="0" xfId="0" applyNumberFormat="1"/>
    <xf numFmtId="3" fontId="0" fillId="3" borderId="0" xfId="0" applyNumberFormat="1" applyFill="1"/>
    <xf numFmtId="0" fontId="0" fillId="0" borderId="0" xfId="0" applyFont="1"/>
    <xf numFmtId="0" fontId="0" fillId="0" borderId="2" xfId="0" applyBorder="1"/>
    <xf numFmtId="164" fontId="0" fillId="0" borderId="2" xfId="0" applyNumberFormat="1" applyBorder="1"/>
    <xf numFmtId="9" fontId="0" fillId="0" borderId="0" xfId="2" applyFont="1"/>
    <xf numFmtId="0" fontId="12" fillId="0" borderId="0" xfId="0" applyFont="1"/>
    <xf numFmtId="164" fontId="0" fillId="3" borderId="0" xfId="0" applyNumberFormat="1" applyFill="1"/>
    <xf numFmtId="0" fontId="13" fillId="0" borderId="0" xfId="0" applyFont="1"/>
    <xf numFmtId="3" fontId="5" fillId="3" borderId="0" xfId="0" applyNumberFormat="1" applyFont="1" applyFill="1"/>
    <xf numFmtId="0" fontId="5" fillId="0" borderId="0" xfId="0" quotePrefix="1" applyFont="1"/>
    <xf numFmtId="165" fontId="0" fillId="0" borderId="0" xfId="0" applyNumberFormat="1"/>
    <xf numFmtId="9" fontId="2" fillId="0" borderId="1" xfId="0" applyNumberFormat="1" applyFont="1" applyBorder="1" applyAlignment="1">
      <alignment horizontal="center"/>
    </xf>
    <xf numFmtId="9" fontId="0" fillId="0" borderId="4" xfId="2" applyFont="1" applyBorder="1"/>
    <xf numFmtId="9" fontId="0" fillId="0" borderId="5" xfId="2" applyFont="1" applyBorder="1"/>
    <xf numFmtId="9" fontId="2" fillId="0" borderId="5" xfId="0" applyNumberFormat="1" applyFont="1" applyBorder="1" applyAlignment="1">
      <alignment horizontal="center"/>
    </xf>
    <xf numFmtId="0" fontId="14" fillId="2" borderId="1" xfId="0" applyFont="1" applyFill="1" applyBorder="1"/>
    <xf numFmtId="0" fontId="1" fillId="2" borderId="1" xfId="0" applyFont="1" applyFill="1" applyBorder="1" applyAlignment="1">
      <alignment horizontal="center"/>
    </xf>
    <xf numFmtId="9" fontId="0" fillId="0" borderId="3" xfId="2" applyFont="1" applyBorder="1"/>
    <xf numFmtId="0" fontId="5" fillId="0" borderId="0" xfId="0" applyFont="1" applyAlignment="1">
      <alignment horizontal="right"/>
    </xf>
    <xf numFmtId="164" fontId="0" fillId="3" borderId="0" xfId="0" applyNumberFormat="1" applyFill="1" applyAlignment="1">
      <alignment horizontal="right"/>
    </xf>
    <xf numFmtId="164" fontId="0" fillId="3" borderId="0" xfId="0" applyNumberFormat="1" applyFill="1" applyAlignment="1">
      <alignment horizontal="left" indent="1"/>
    </xf>
    <xf numFmtId="164" fontId="0" fillId="0" borderId="0" xfId="0" applyNumberFormat="1" applyFill="1"/>
    <xf numFmtId="164" fontId="0" fillId="4" borderId="0" xfId="0" applyNumberFormat="1" applyFill="1"/>
    <xf numFmtId="0" fontId="0" fillId="4" borderId="0" xfId="0" applyFill="1"/>
    <xf numFmtId="0" fontId="2" fillId="0" borderId="6" xfId="0" applyFont="1" applyBorder="1" applyAlignment="1">
      <alignment horizontal="right"/>
    </xf>
    <xf numFmtId="0" fontId="0" fillId="0" borderId="6" xfId="0" applyBorder="1"/>
    <xf numFmtId="164" fontId="0" fillId="0" borderId="6" xfId="0" applyNumberFormat="1" applyBorder="1"/>
    <xf numFmtId="0" fontId="0" fillId="0" borderId="0" xfId="0" applyFill="1"/>
    <xf numFmtId="0" fontId="0" fillId="0" borderId="0" xfId="0" applyFill="1" applyAlignment="1">
      <alignment horizontal="right"/>
    </xf>
    <xf numFmtId="164" fontId="0" fillId="0" borderId="0" xfId="0" applyNumberFormat="1" applyFill="1" applyAlignment="1">
      <alignment horizontal="left" indent="1"/>
    </xf>
    <xf numFmtId="164" fontId="0" fillId="0" borderId="0" xfId="0" applyNumberFormat="1" applyFill="1" applyAlignment="1">
      <alignment horizontal="right"/>
    </xf>
    <xf numFmtId="0" fontId="5" fillId="0" borderId="0" xfId="0" applyFont="1" applyFill="1"/>
    <xf numFmtId="3" fontId="0" fillId="0" borderId="0" xfId="0" applyNumberFormat="1" applyFill="1"/>
    <xf numFmtId="3" fontId="5" fillId="0" borderId="0" xfId="0" applyNumberFormat="1" applyFont="1" applyFill="1"/>
    <xf numFmtId="0" fontId="8" fillId="0" borderId="0" xfId="0" applyFont="1" applyFill="1"/>
    <xf numFmtId="3" fontId="5" fillId="0" borderId="0" xfId="0" applyNumberFormat="1" applyFont="1" applyAlignment="1">
      <alignment horizontal="righ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6" fontId="5" fillId="0" borderId="0" xfId="0" applyNumberFormat="1" applyFont="1"/>
    <xf numFmtId="3" fontId="0" fillId="5" borderId="0" xfId="0" applyNumberFormat="1" applyFill="1"/>
    <xf numFmtId="164" fontId="0" fillId="5" borderId="0" xfId="0" applyNumberFormat="1" applyFill="1"/>
    <xf numFmtId="167" fontId="0" fillId="0" borderId="0" xfId="0" applyNumberFormat="1"/>
    <xf numFmtId="9" fontId="0" fillId="3" borderId="0" xfId="2" applyFont="1" applyFill="1"/>
    <xf numFmtId="166" fontId="0" fillId="3" borderId="0" xfId="2" applyNumberFormat="1" applyFont="1" applyFill="1"/>
    <xf numFmtId="166" fontId="2" fillId="0" borderId="5" xfId="0" applyNumberFormat="1" applyFont="1" applyBorder="1" applyAlignment="1">
      <alignment horizontal="center"/>
    </xf>
    <xf numFmtId="0" fontId="14" fillId="0" borderId="0" xfId="0" applyFont="1"/>
    <xf numFmtId="0" fontId="15" fillId="0" borderId="0" xfId="1" applyFont="1"/>
    <xf numFmtId="0" fontId="16" fillId="0" borderId="0" xfId="0" applyFont="1"/>
    <xf numFmtId="0" fontId="17" fillId="0" borderId="0" xfId="0" applyFont="1"/>
    <xf numFmtId="0" fontId="18" fillId="0" borderId="0" xfId="0" applyFont="1"/>
    <xf numFmtId="0" fontId="19" fillId="0" borderId="0" xfId="1" applyFont="1"/>
    <xf numFmtId="0" fontId="20" fillId="2" borderId="0" xfId="0" applyFont="1" applyFill="1"/>
    <xf numFmtId="0" fontId="21" fillId="2" borderId="0" xfId="0" applyFont="1" applyFill="1" applyAlignment="1">
      <alignment horizontal="center"/>
    </xf>
    <xf numFmtId="0" fontId="14" fillId="0" borderId="0" xfId="0" applyFont="1" applyBorder="1"/>
    <xf numFmtId="0" fontId="1" fillId="0" borderId="0" xfId="0" applyFont="1" applyBorder="1" applyAlignment="1">
      <alignment horizontal="center"/>
    </xf>
    <xf numFmtId="9" fontId="14" fillId="0" borderId="0" xfId="2" applyFont="1" applyBorder="1"/>
    <xf numFmtId="0" fontId="1" fillId="2" borderId="0" xfId="0" applyFont="1" applyFill="1" applyAlignment="1">
      <alignment horizontal="center"/>
    </xf>
  </cellXfs>
  <cellStyles count="3">
    <cellStyle name="Hyperlink" xfId="1" builtinId="8"/>
    <cellStyle name="Normal" xfId="0" builtinId="0"/>
    <cellStyle name="Percent" xfId="2" builtinId="5"/>
  </cellStyles>
  <dxfs count="10">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
      <font>
        <b val="0"/>
        <i val="0"/>
        <strike val="0"/>
        <condense val="0"/>
        <extend val="0"/>
        <outline val="0"/>
        <shadow val="0"/>
        <u val="none"/>
        <vertAlign val="baseline"/>
        <sz val="11"/>
        <color rgb="FF000000"/>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Charts!$C$4</c:f>
              <c:strCache>
                <c:ptCount val="1"/>
                <c:pt idx="0">
                  <c:v>NFL</c:v>
                </c:pt>
              </c:strCache>
            </c:strRef>
          </c:tx>
          <c:spPr>
            <a:solidFill>
              <a:schemeClr val="accent1"/>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Charts!$D$4:$AC$4</c:f>
              <c:numCache>
                <c:formatCode>#,##0.00,,</c:formatCode>
                <c:ptCount val="26"/>
                <c:pt idx="0">
                  <c:v>1100000000</c:v>
                </c:pt>
                <c:pt idx="1">
                  <c:v>1100000000</c:v>
                </c:pt>
                <c:pt idx="2">
                  <c:v>1100000000</c:v>
                </c:pt>
                <c:pt idx="3">
                  <c:v>1100000000</c:v>
                </c:pt>
                <c:pt idx="4">
                  <c:v>1100000000</c:v>
                </c:pt>
                <c:pt idx="5">
                  <c:v>1100000000</c:v>
                </c:pt>
                <c:pt idx="6">
                  <c:v>2200000000</c:v>
                </c:pt>
                <c:pt idx="7">
                  <c:v>2200000000</c:v>
                </c:pt>
                <c:pt idx="8">
                  <c:v>2200000000</c:v>
                </c:pt>
                <c:pt idx="9">
                  <c:v>2200000000</c:v>
                </c:pt>
                <c:pt idx="10">
                  <c:v>2200000000</c:v>
                </c:pt>
                <c:pt idx="11">
                  <c:v>2200000000</c:v>
                </c:pt>
                <c:pt idx="12">
                  <c:v>2200000000</c:v>
                </c:pt>
                <c:pt idx="13">
                  <c:v>2200000000</c:v>
                </c:pt>
                <c:pt idx="14">
                  <c:v>4950000000</c:v>
                </c:pt>
                <c:pt idx="15">
                  <c:v>4950000000</c:v>
                </c:pt>
                <c:pt idx="16">
                  <c:v>4950000000</c:v>
                </c:pt>
                <c:pt idx="17">
                  <c:v>4950000000</c:v>
                </c:pt>
                <c:pt idx="18">
                  <c:v>4950000000</c:v>
                </c:pt>
                <c:pt idx="19">
                  <c:v>4950000000</c:v>
                </c:pt>
                <c:pt idx="20">
                  <c:v>4950000000</c:v>
                </c:pt>
                <c:pt idx="21">
                  <c:v>4950000000</c:v>
                </c:pt>
                <c:pt idx="22">
                  <c:v>4950000000</c:v>
                </c:pt>
                <c:pt idx="23">
                  <c:v>4950000000</c:v>
                </c:pt>
                <c:pt idx="24">
                  <c:v>4950000000</c:v>
                </c:pt>
                <c:pt idx="25">
                  <c:v>4950000000</c:v>
                </c:pt>
              </c:numCache>
            </c:numRef>
          </c:val>
          <c:extLst>
            <c:ext xmlns:c16="http://schemas.microsoft.com/office/drawing/2014/chart" uri="{C3380CC4-5D6E-409C-BE32-E72D297353CC}">
              <c16:uniqueId val="{00000000-2A31-7443-B42C-5D2ECF42E8CF}"/>
            </c:ext>
          </c:extLst>
        </c:ser>
        <c:ser>
          <c:idx val="1"/>
          <c:order val="1"/>
          <c:tx>
            <c:strRef>
              <c:f>Charts!$C$5</c:f>
              <c:strCache>
                <c:ptCount val="1"/>
                <c:pt idx="0">
                  <c:v>NBA</c:v>
                </c:pt>
              </c:strCache>
            </c:strRef>
          </c:tx>
          <c:spPr>
            <a:solidFill>
              <a:schemeClr val="accent2"/>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Charts!$D$5:$AC$5</c:f>
              <c:numCache>
                <c:formatCode>#,##0.00,,</c:formatCode>
                <c:ptCount val="26"/>
                <c:pt idx="0">
                  <c:v>612500000</c:v>
                </c:pt>
                <c:pt idx="1">
                  <c:v>612500000</c:v>
                </c:pt>
                <c:pt idx="2">
                  <c:v>612500000</c:v>
                </c:pt>
                <c:pt idx="3">
                  <c:v>766666666.66666663</c:v>
                </c:pt>
                <c:pt idx="4">
                  <c:v>766666666.66666663</c:v>
                </c:pt>
                <c:pt idx="5">
                  <c:v>766666666.66666663</c:v>
                </c:pt>
                <c:pt idx="6">
                  <c:v>766666666.66666663</c:v>
                </c:pt>
                <c:pt idx="7">
                  <c:v>766666666.66666663</c:v>
                </c:pt>
                <c:pt idx="8">
                  <c:v>766666666.66666663</c:v>
                </c:pt>
                <c:pt idx="9">
                  <c:v>930000000</c:v>
                </c:pt>
                <c:pt idx="10">
                  <c:v>930000000</c:v>
                </c:pt>
                <c:pt idx="11">
                  <c:v>930000000</c:v>
                </c:pt>
                <c:pt idx="12">
                  <c:v>930000000</c:v>
                </c:pt>
                <c:pt idx="13">
                  <c:v>930000000</c:v>
                </c:pt>
                <c:pt idx="14">
                  <c:v>930000000</c:v>
                </c:pt>
                <c:pt idx="15">
                  <c:v>930000000</c:v>
                </c:pt>
                <c:pt idx="16">
                  <c:v>2666666666.6666665</c:v>
                </c:pt>
                <c:pt idx="17">
                  <c:v>2666666666.6666665</c:v>
                </c:pt>
                <c:pt idx="18">
                  <c:v>2666666666.6666665</c:v>
                </c:pt>
                <c:pt idx="19">
                  <c:v>2666666666.6666665</c:v>
                </c:pt>
                <c:pt idx="20">
                  <c:v>2666666666.6666665</c:v>
                </c:pt>
                <c:pt idx="21">
                  <c:v>2666666666.6666665</c:v>
                </c:pt>
                <c:pt idx="22">
                  <c:v>2666666666.6666665</c:v>
                </c:pt>
                <c:pt idx="23">
                  <c:v>2666666666.6666665</c:v>
                </c:pt>
                <c:pt idx="24">
                  <c:v>2666666666.6666665</c:v>
                </c:pt>
                <c:pt idx="25">
                  <c:v>2666666666.6666665</c:v>
                </c:pt>
              </c:numCache>
            </c:numRef>
          </c:val>
          <c:extLst>
            <c:ext xmlns:c16="http://schemas.microsoft.com/office/drawing/2014/chart" uri="{C3380CC4-5D6E-409C-BE32-E72D297353CC}">
              <c16:uniqueId val="{00000001-2A31-7443-B42C-5D2ECF42E8CF}"/>
            </c:ext>
          </c:extLst>
        </c:ser>
        <c:ser>
          <c:idx val="2"/>
          <c:order val="2"/>
          <c:tx>
            <c:strRef>
              <c:f>Charts!$C$6</c:f>
              <c:strCache>
                <c:ptCount val="1"/>
                <c:pt idx="0">
                  <c:v>MLB</c:v>
                </c:pt>
              </c:strCache>
            </c:strRef>
          </c:tx>
          <c:spPr>
            <a:solidFill>
              <a:schemeClr val="accent3"/>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Charts!$D$6:$AC$6</c:f>
              <c:numCache>
                <c:formatCode>#,##0.00,,</c:formatCode>
                <c:ptCount val="26"/>
                <c:pt idx="0">
                  <c:v>416666667</c:v>
                </c:pt>
                <c:pt idx="1">
                  <c:v>416666667</c:v>
                </c:pt>
                <c:pt idx="2">
                  <c:v>416666667</c:v>
                </c:pt>
                <c:pt idx="3">
                  <c:v>416666667</c:v>
                </c:pt>
                <c:pt idx="4">
                  <c:v>416666667</c:v>
                </c:pt>
                <c:pt idx="5">
                  <c:v>416666667</c:v>
                </c:pt>
                <c:pt idx="6">
                  <c:v>755000000</c:v>
                </c:pt>
                <c:pt idx="7">
                  <c:v>755000000</c:v>
                </c:pt>
                <c:pt idx="8">
                  <c:v>755000000</c:v>
                </c:pt>
                <c:pt idx="9">
                  <c:v>755000000</c:v>
                </c:pt>
                <c:pt idx="10">
                  <c:v>755000000</c:v>
                </c:pt>
                <c:pt idx="11">
                  <c:v>755000000</c:v>
                </c:pt>
                <c:pt idx="12">
                  <c:v>755000000</c:v>
                </c:pt>
                <c:pt idx="13">
                  <c:v>755000000</c:v>
                </c:pt>
                <c:pt idx="14">
                  <c:v>1550000000</c:v>
                </c:pt>
                <c:pt idx="15">
                  <c:v>1550000000</c:v>
                </c:pt>
                <c:pt idx="16">
                  <c:v>1550000000</c:v>
                </c:pt>
                <c:pt idx="17">
                  <c:v>1550000000</c:v>
                </c:pt>
                <c:pt idx="18">
                  <c:v>1550000000</c:v>
                </c:pt>
                <c:pt idx="19">
                  <c:v>1550000000</c:v>
                </c:pt>
                <c:pt idx="20">
                  <c:v>1550000000</c:v>
                </c:pt>
                <c:pt idx="21">
                  <c:v>1550000000</c:v>
                </c:pt>
                <c:pt idx="22">
                  <c:v>1687500000</c:v>
                </c:pt>
                <c:pt idx="23">
                  <c:v>1687500000</c:v>
                </c:pt>
                <c:pt idx="24">
                  <c:v>1687500000</c:v>
                </c:pt>
                <c:pt idx="25">
                  <c:v>1687500000</c:v>
                </c:pt>
              </c:numCache>
            </c:numRef>
          </c:val>
          <c:extLst>
            <c:ext xmlns:c16="http://schemas.microsoft.com/office/drawing/2014/chart" uri="{C3380CC4-5D6E-409C-BE32-E72D297353CC}">
              <c16:uniqueId val="{00000002-2A31-7443-B42C-5D2ECF42E8CF}"/>
            </c:ext>
          </c:extLst>
        </c:ser>
        <c:ser>
          <c:idx val="3"/>
          <c:order val="3"/>
          <c:tx>
            <c:strRef>
              <c:f>Charts!$C$7</c:f>
              <c:strCache>
                <c:ptCount val="1"/>
                <c:pt idx="0">
                  <c:v>NHL</c:v>
                </c:pt>
              </c:strCache>
            </c:strRef>
          </c:tx>
          <c:spPr>
            <a:solidFill>
              <a:schemeClr val="accent4"/>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Charts!$D$7:$AC$7</c:f>
              <c:numCache>
                <c:formatCode>#,##0.00,,</c:formatCode>
                <c:ptCount val="26"/>
                <c:pt idx="4">
                  <c:v>60000000</c:v>
                </c:pt>
                <c:pt idx="5">
                  <c:v>60000000</c:v>
                </c:pt>
                <c:pt idx="6">
                  <c:v>70000000</c:v>
                </c:pt>
                <c:pt idx="7">
                  <c:v>70000000</c:v>
                </c:pt>
                <c:pt idx="8">
                  <c:v>70000000</c:v>
                </c:pt>
                <c:pt idx="9">
                  <c:v>70000000</c:v>
                </c:pt>
                <c:pt idx="10">
                  <c:v>70000000</c:v>
                </c:pt>
                <c:pt idx="11">
                  <c:v>70000000</c:v>
                </c:pt>
                <c:pt idx="12">
                  <c:v>70000000</c:v>
                </c:pt>
                <c:pt idx="13">
                  <c:v>200000000</c:v>
                </c:pt>
                <c:pt idx="14">
                  <c:v>200000000</c:v>
                </c:pt>
                <c:pt idx="15">
                  <c:v>200000000</c:v>
                </c:pt>
                <c:pt idx="16">
                  <c:v>200000000</c:v>
                </c:pt>
                <c:pt idx="17">
                  <c:v>200000000</c:v>
                </c:pt>
                <c:pt idx="18">
                  <c:v>200000000</c:v>
                </c:pt>
                <c:pt idx="19">
                  <c:v>200000000</c:v>
                </c:pt>
                <c:pt idx="20">
                  <c:v>200000000</c:v>
                </c:pt>
                <c:pt idx="21">
                  <c:v>200000000</c:v>
                </c:pt>
                <c:pt idx="22">
                  <c:v>200000000</c:v>
                </c:pt>
                <c:pt idx="23">
                  <c:v>200000000</c:v>
                </c:pt>
                <c:pt idx="24">
                  <c:v>200000000</c:v>
                </c:pt>
                <c:pt idx="25">
                  <c:v>200000000</c:v>
                </c:pt>
              </c:numCache>
            </c:numRef>
          </c:val>
          <c:extLst>
            <c:ext xmlns:c16="http://schemas.microsoft.com/office/drawing/2014/chart" uri="{C3380CC4-5D6E-409C-BE32-E72D297353CC}">
              <c16:uniqueId val="{00000003-2A31-7443-B42C-5D2ECF42E8CF}"/>
            </c:ext>
          </c:extLst>
        </c:ser>
        <c:ser>
          <c:idx val="4"/>
          <c:order val="4"/>
          <c:tx>
            <c:strRef>
              <c:f>Charts!$C$8</c:f>
              <c:strCache>
                <c:ptCount val="1"/>
                <c:pt idx="0">
                  <c:v>MLS</c:v>
                </c:pt>
              </c:strCache>
            </c:strRef>
          </c:tx>
          <c:spPr>
            <a:solidFill>
              <a:schemeClr val="accent5"/>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Charts!$D$8:$AC$8</c:f>
              <c:numCache>
                <c:formatCode>#,##0.00,,</c:formatCode>
                <c:ptCount val="26"/>
                <c:pt idx="7">
                  <c:v>21180000</c:v>
                </c:pt>
                <c:pt idx="8">
                  <c:v>21180000</c:v>
                </c:pt>
                <c:pt idx="9">
                  <c:v>20000000</c:v>
                </c:pt>
                <c:pt idx="10">
                  <c:v>20000000</c:v>
                </c:pt>
                <c:pt idx="11">
                  <c:v>20000000</c:v>
                </c:pt>
                <c:pt idx="12">
                  <c:v>28000000</c:v>
                </c:pt>
                <c:pt idx="13">
                  <c:v>28000000</c:v>
                </c:pt>
                <c:pt idx="14">
                  <c:v>28000000</c:v>
                </c:pt>
                <c:pt idx="15">
                  <c:v>90000000</c:v>
                </c:pt>
                <c:pt idx="16">
                  <c:v>90000000</c:v>
                </c:pt>
                <c:pt idx="17">
                  <c:v>90000000</c:v>
                </c:pt>
                <c:pt idx="18">
                  <c:v>90000000</c:v>
                </c:pt>
                <c:pt idx="19">
                  <c:v>90000000</c:v>
                </c:pt>
                <c:pt idx="20">
                  <c:v>90000000</c:v>
                </c:pt>
                <c:pt idx="21">
                  <c:v>90000000</c:v>
                </c:pt>
                <c:pt idx="22">
                  <c:v>90000000</c:v>
                </c:pt>
                <c:pt idx="23">
                  <c:v>90000000</c:v>
                </c:pt>
                <c:pt idx="24">
                  <c:v>90000000</c:v>
                </c:pt>
                <c:pt idx="25">
                  <c:v>90000000</c:v>
                </c:pt>
              </c:numCache>
            </c:numRef>
          </c:val>
          <c:extLst>
            <c:ext xmlns:c16="http://schemas.microsoft.com/office/drawing/2014/chart" uri="{C3380CC4-5D6E-409C-BE32-E72D297353CC}">
              <c16:uniqueId val="{00000004-2A31-7443-B42C-5D2ECF42E8CF}"/>
            </c:ext>
          </c:extLst>
        </c:ser>
        <c:ser>
          <c:idx val="5"/>
          <c:order val="5"/>
          <c:tx>
            <c:strRef>
              <c:f>Charts!$C$9</c:f>
              <c:strCache>
                <c:ptCount val="1"/>
                <c:pt idx="0">
                  <c:v>NASCAR</c:v>
                </c:pt>
              </c:strCache>
            </c:strRef>
          </c:tx>
          <c:spPr>
            <a:solidFill>
              <a:schemeClr val="accent6"/>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Charts!$D$9:$AC$9</c:f>
              <c:numCache>
                <c:formatCode>#,##0.00,,</c:formatCode>
                <c:ptCount val="26"/>
                <c:pt idx="0">
                  <c:v>400000000</c:v>
                </c:pt>
                <c:pt idx="1">
                  <c:v>400000000</c:v>
                </c:pt>
                <c:pt idx="2">
                  <c:v>400000000</c:v>
                </c:pt>
                <c:pt idx="3">
                  <c:v>400000000</c:v>
                </c:pt>
                <c:pt idx="4">
                  <c:v>400000000</c:v>
                </c:pt>
                <c:pt idx="5">
                  <c:v>400000000</c:v>
                </c:pt>
                <c:pt idx="6">
                  <c:v>400000000</c:v>
                </c:pt>
                <c:pt idx="7">
                  <c:v>600000000</c:v>
                </c:pt>
                <c:pt idx="8">
                  <c:v>600000000</c:v>
                </c:pt>
                <c:pt idx="9">
                  <c:v>600000000</c:v>
                </c:pt>
                <c:pt idx="10">
                  <c:v>600000000</c:v>
                </c:pt>
                <c:pt idx="11">
                  <c:v>600000000</c:v>
                </c:pt>
                <c:pt idx="12">
                  <c:v>600000000</c:v>
                </c:pt>
                <c:pt idx="13">
                  <c:v>600000000</c:v>
                </c:pt>
                <c:pt idx="14">
                  <c:v>600000000</c:v>
                </c:pt>
                <c:pt idx="15">
                  <c:v>820000000</c:v>
                </c:pt>
                <c:pt idx="16">
                  <c:v>820000000</c:v>
                </c:pt>
                <c:pt idx="17">
                  <c:v>820000000</c:v>
                </c:pt>
                <c:pt idx="18">
                  <c:v>820000000</c:v>
                </c:pt>
                <c:pt idx="19">
                  <c:v>820000000</c:v>
                </c:pt>
                <c:pt idx="20">
                  <c:v>820000000</c:v>
                </c:pt>
                <c:pt idx="21">
                  <c:v>820000000</c:v>
                </c:pt>
                <c:pt idx="22">
                  <c:v>820000000</c:v>
                </c:pt>
                <c:pt idx="23">
                  <c:v>820000000</c:v>
                </c:pt>
                <c:pt idx="24">
                  <c:v>820000000</c:v>
                </c:pt>
                <c:pt idx="25">
                  <c:v>820000000</c:v>
                </c:pt>
              </c:numCache>
            </c:numRef>
          </c:val>
          <c:extLst>
            <c:ext xmlns:c16="http://schemas.microsoft.com/office/drawing/2014/chart" uri="{C3380CC4-5D6E-409C-BE32-E72D297353CC}">
              <c16:uniqueId val="{00000005-2A31-7443-B42C-5D2ECF42E8CF}"/>
            </c:ext>
          </c:extLst>
        </c:ser>
        <c:ser>
          <c:idx val="6"/>
          <c:order val="6"/>
          <c:tx>
            <c:strRef>
              <c:f>Charts!$C$10</c:f>
              <c:strCache>
                <c:ptCount val="1"/>
                <c:pt idx="0">
                  <c:v>BCS/Football Playoffs</c:v>
                </c:pt>
              </c:strCache>
            </c:strRef>
          </c:tx>
          <c:spPr>
            <a:solidFill>
              <a:schemeClr val="accent1">
                <a:lumMod val="6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Charts!$D$10:$AC$10</c:f>
              <c:numCache>
                <c:formatCode>#,##0.00,,</c:formatCode>
                <c:ptCount val="26"/>
                <c:pt idx="0">
                  <c:v>76250000</c:v>
                </c:pt>
                <c:pt idx="1">
                  <c:v>76250000</c:v>
                </c:pt>
                <c:pt idx="2">
                  <c:v>76250000</c:v>
                </c:pt>
                <c:pt idx="3">
                  <c:v>76250000</c:v>
                </c:pt>
                <c:pt idx="4">
                  <c:v>76250000</c:v>
                </c:pt>
                <c:pt idx="5">
                  <c:v>76250000</c:v>
                </c:pt>
                <c:pt idx="6">
                  <c:v>100000000</c:v>
                </c:pt>
                <c:pt idx="7">
                  <c:v>100000000</c:v>
                </c:pt>
                <c:pt idx="8">
                  <c:v>100000000</c:v>
                </c:pt>
                <c:pt idx="9">
                  <c:v>100000000</c:v>
                </c:pt>
                <c:pt idx="10">
                  <c:v>155000000</c:v>
                </c:pt>
                <c:pt idx="11">
                  <c:v>155000000</c:v>
                </c:pt>
                <c:pt idx="12">
                  <c:v>155000000</c:v>
                </c:pt>
                <c:pt idx="13">
                  <c:v>155000000</c:v>
                </c:pt>
                <c:pt idx="14">
                  <c:v>608333333.33333337</c:v>
                </c:pt>
                <c:pt idx="15">
                  <c:v>608333333.33333337</c:v>
                </c:pt>
                <c:pt idx="16">
                  <c:v>608333333.33333337</c:v>
                </c:pt>
                <c:pt idx="17">
                  <c:v>608333333.33333337</c:v>
                </c:pt>
                <c:pt idx="18">
                  <c:v>608333333.33333337</c:v>
                </c:pt>
                <c:pt idx="19">
                  <c:v>608333333.33333337</c:v>
                </c:pt>
                <c:pt idx="20">
                  <c:v>608333333.33333337</c:v>
                </c:pt>
                <c:pt idx="21">
                  <c:v>608333333.33333337</c:v>
                </c:pt>
                <c:pt idx="22">
                  <c:v>608333333.33333337</c:v>
                </c:pt>
                <c:pt idx="23">
                  <c:v>608333333.33333337</c:v>
                </c:pt>
                <c:pt idx="24">
                  <c:v>608333333.33333337</c:v>
                </c:pt>
                <c:pt idx="25">
                  <c:v>608333333.33333337</c:v>
                </c:pt>
              </c:numCache>
            </c:numRef>
          </c:val>
          <c:extLst>
            <c:ext xmlns:c16="http://schemas.microsoft.com/office/drawing/2014/chart" uri="{C3380CC4-5D6E-409C-BE32-E72D297353CC}">
              <c16:uniqueId val="{00000006-2A31-7443-B42C-5D2ECF42E8CF}"/>
            </c:ext>
          </c:extLst>
        </c:ser>
        <c:ser>
          <c:idx val="7"/>
          <c:order val="7"/>
          <c:tx>
            <c:strRef>
              <c:f>Charts!$C$11</c:f>
              <c:strCache>
                <c:ptCount val="1"/>
                <c:pt idx="0">
                  <c:v>NCAA March Madness</c:v>
                </c:pt>
              </c:strCache>
            </c:strRef>
          </c:tx>
          <c:spPr>
            <a:solidFill>
              <a:schemeClr val="accent2">
                <a:lumMod val="6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Charts!$D$11:$AC$11</c:f>
              <c:numCache>
                <c:formatCode>#,##0.00,,</c:formatCode>
                <c:ptCount val="26"/>
                <c:pt idx="0">
                  <c:v>545454545.4545455</c:v>
                </c:pt>
                <c:pt idx="1">
                  <c:v>545454545.4545455</c:v>
                </c:pt>
                <c:pt idx="2">
                  <c:v>545454545.4545455</c:v>
                </c:pt>
                <c:pt idx="3">
                  <c:v>545454545.4545455</c:v>
                </c:pt>
                <c:pt idx="4">
                  <c:v>545454545.4545455</c:v>
                </c:pt>
                <c:pt idx="5">
                  <c:v>545454545.4545455</c:v>
                </c:pt>
                <c:pt idx="6">
                  <c:v>545454545.4545455</c:v>
                </c:pt>
                <c:pt idx="7">
                  <c:v>545454545.4545455</c:v>
                </c:pt>
                <c:pt idx="8">
                  <c:v>545454545.4545455</c:v>
                </c:pt>
                <c:pt idx="9">
                  <c:v>545454545.4545455</c:v>
                </c:pt>
                <c:pt idx="10">
                  <c:v>771428571.42857146</c:v>
                </c:pt>
                <c:pt idx="11">
                  <c:v>771428571.42857146</c:v>
                </c:pt>
                <c:pt idx="12">
                  <c:v>771428571.42857146</c:v>
                </c:pt>
                <c:pt idx="13">
                  <c:v>771428571.42857146</c:v>
                </c:pt>
                <c:pt idx="14">
                  <c:v>771428571.42857146</c:v>
                </c:pt>
                <c:pt idx="15">
                  <c:v>771428571.42857146</c:v>
                </c:pt>
                <c:pt idx="16">
                  <c:v>771428571.42857146</c:v>
                </c:pt>
                <c:pt idx="17">
                  <c:v>771428571.42857146</c:v>
                </c:pt>
                <c:pt idx="18">
                  <c:v>771428571.42857146</c:v>
                </c:pt>
                <c:pt idx="19">
                  <c:v>771428571.42857146</c:v>
                </c:pt>
                <c:pt idx="20">
                  <c:v>771428571.42857146</c:v>
                </c:pt>
                <c:pt idx="21">
                  <c:v>771428571.42857146</c:v>
                </c:pt>
                <c:pt idx="22">
                  <c:v>771428571.42857146</c:v>
                </c:pt>
                <c:pt idx="23">
                  <c:v>771428571.42857146</c:v>
                </c:pt>
                <c:pt idx="24">
                  <c:v>1100000000</c:v>
                </c:pt>
                <c:pt idx="25">
                  <c:v>1100000000</c:v>
                </c:pt>
              </c:numCache>
            </c:numRef>
          </c:val>
          <c:extLst>
            <c:ext xmlns:c16="http://schemas.microsoft.com/office/drawing/2014/chart" uri="{C3380CC4-5D6E-409C-BE32-E72D297353CC}">
              <c16:uniqueId val="{00000007-2A31-7443-B42C-5D2ECF42E8CF}"/>
            </c:ext>
          </c:extLst>
        </c:ser>
        <c:ser>
          <c:idx val="8"/>
          <c:order val="8"/>
          <c:tx>
            <c:strRef>
              <c:f>Charts!$C$12</c:f>
              <c:strCache>
                <c:ptCount val="1"/>
                <c:pt idx="0">
                  <c:v>NCAA Other</c:v>
                </c:pt>
              </c:strCache>
            </c:strRef>
          </c:tx>
          <c:spPr>
            <a:solidFill>
              <a:schemeClr val="accent3">
                <a:lumMod val="6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Charts!$D$12:$AC$12</c:f>
              <c:numCache>
                <c:formatCode>#,##0.00,,</c:formatCode>
                <c:ptCount val="26"/>
                <c:pt idx="3">
                  <c:v>18181818.181818184</c:v>
                </c:pt>
                <c:pt idx="4">
                  <c:v>18181818.181818184</c:v>
                </c:pt>
                <c:pt idx="5">
                  <c:v>18181818.181818184</c:v>
                </c:pt>
                <c:pt idx="6">
                  <c:v>18181818.181818184</c:v>
                </c:pt>
                <c:pt idx="7">
                  <c:v>18181818.181818184</c:v>
                </c:pt>
                <c:pt idx="8">
                  <c:v>18181818.181818184</c:v>
                </c:pt>
                <c:pt idx="9">
                  <c:v>18181818.181818184</c:v>
                </c:pt>
                <c:pt idx="10">
                  <c:v>18181818.181818184</c:v>
                </c:pt>
                <c:pt idx="11">
                  <c:v>18181818.181818184</c:v>
                </c:pt>
                <c:pt idx="12">
                  <c:v>35714285.714285716</c:v>
                </c:pt>
                <c:pt idx="13">
                  <c:v>35714285.714285716</c:v>
                </c:pt>
                <c:pt idx="14">
                  <c:v>35714285.714285716</c:v>
                </c:pt>
                <c:pt idx="15">
                  <c:v>35714285.714285716</c:v>
                </c:pt>
                <c:pt idx="16">
                  <c:v>35714285.714285716</c:v>
                </c:pt>
                <c:pt idx="17">
                  <c:v>35714285.714285716</c:v>
                </c:pt>
                <c:pt idx="18">
                  <c:v>35714285.714285716</c:v>
                </c:pt>
                <c:pt idx="19">
                  <c:v>35714285.714285716</c:v>
                </c:pt>
                <c:pt idx="20">
                  <c:v>35714285.714285716</c:v>
                </c:pt>
                <c:pt idx="21">
                  <c:v>35714285.714285716</c:v>
                </c:pt>
                <c:pt idx="22">
                  <c:v>35714285.714285716</c:v>
                </c:pt>
                <c:pt idx="23">
                  <c:v>35714285.714285716</c:v>
                </c:pt>
                <c:pt idx="24">
                  <c:v>35714285.714285716</c:v>
                </c:pt>
                <c:pt idx="25">
                  <c:v>35714285.714285716</c:v>
                </c:pt>
              </c:numCache>
            </c:numRef>
          </c:val>
          <c:extLst>
            <c:ext xmlns:c16="http://schemas.microsoft.com/office/drawing/2014/chart" uri="{C3380CC4-5D6E-409C-BE32-E72D297353CC}">
              <c16:uniqueId val="{00000008-2A31-7443-B42C-5D2ECF42E8CF}"/>
            </c:ext>
          </c:extLst>
        </c:ser>
        <c:ser>
          <c:idx val="9"/>
          <c:order val="9"/>
          <c:tx>
            <c:strRef>
              <c:f>Charts!$C$13</c:f>
              <c:strCache>
                <c:ptCount val="1"/>
                <c:pt idx="0">
                  <c:v>SEC</c:v>
                </c:pt>
              </c:strCache>
            </c:strRef>
          </c:tx>
          <c:spPr>
            <a:solidFill>
              <a:schemeClr val="accent4">
                <a:lumMod val="6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Charts!$D$13:$AC$13</c:f>
              <c:numCache>
                <c:formatCode>#,##0.00,,</c:formatCode>
                <c:ptCount val="26"/>
                <c:pt idx="0">
                  <c:v>100000000</c:v>
                </c:pt>
                <c:pt idx="1">
                  <c:v>100000000</c:v>
                </c:pt>
                <c:pt idx="2">
                  <c:v>100000000</c:v>
                </c:pt>
                <c:pt idx="3">
                  <c:v>100000000</c:v>
                </c:pt>
                <c:pt idx="4">
                  <c:v>100000000</c:v>
                </c:pt>
                <c:pt idx="5">
                  <c:v>100000000</c:v>
                </c:pt>
                <c:pt idx="6">
                  <c:v>100000000</c:v>
                </c:pt>
                <c:pt idx="7">
                  <c:v>100000000</c:v>
                </c:pt>
                <c:pt idx="8">
                  <c:v>205000000</c:v>
                </c:pt>
                <c:pt idx="9">
                  <c:v>205000000</c:v>
                </c:pt>
                <c:pt idx="10">
                  <c:v>205000000</c:v>
                </c:pt>
                <c:pt idx="11">
                  <c:v>205000000</c:v>
                </c:pt>
                <c:pt idx="12">
                  <c:v>205000000</c:v>
                </c:pt>
                <c:pt idx="13">
                  <c:v>205000000</c:v>
                </c:pt>
                <c:pt idx="14">
                  <c:v>205000000</c:v>
                </c:pt>
                <c:pt idx="15">
                  <c:v>205000000</c:v>
                </c:pt>
                <c:pt idx="16">
                  <c:v>205000000</c:v>
                </c:pt>
                <c:pt idx="17">
                  <c:v>205000000</c:v>
                </c:pt>
                <c:pt idx="18">
                  <c:v>205000000</c:v>
                </c:pt>
                <c:pt idx="19">
                  <c:v>205000000</c:v>
                </c:pt>
                <c:pt idx="20">
                  <c:v>205000000</c:v>
                </c:pt>
                <c:pt idx="21">
                  <c:v>205000000</c:v>
                </c:pt>
                <c:pt idx="22">
                  <c:v>205000000</c:v>
                </c:pt>
                <c:pt idx="23">
                  <c:v>205000000</c:v>
                </c:pt>
                <c:pt idx="24">
                  <c:v>450000000</c:v>
                </c:pt>
                <c:pt idx="25">
                  <c:v>450000000</c:v>
                </c:pt>
              </c:numCache>
            </c:numRef>
          </c:val>
          <c:extLst>
            <c:ext xmlns:c16="http://schemas.microsoft.com/office/drawing/2014/chart" uri="{C3380CC4-5D6E-409C-BE32-E72D297353CC}">
              <c16:uniqueId val="{00000009-2A31-7443-B42C-5D2ECF42E8CF}"/>
            </c:ext>
          </c:extLst>
        </c:ser>
        <c:ser>
          <c:idx val="10"/>
          <c:order val="10"/>
          <c:tx>
            <c:strRef>
              <c:f>Charts!$C$14</c:f>
              <c:strCache>
                <c:ptCount val="1"/>
                <c:pt idx="0">
                  <c:v>Big 10</c:v>
                </c:pt>
              </c:strCache>
            </c:strRef>
          </c:tx>
          <c:spPr>
            <a:solidFill>
              <a:schemeClr val="accent5">
                <a:lumMod val="6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Charts!$D$14:$AC$14</c:f>
              <c:numCache>
                <c:formatCode>#,##0.00,,</c:formatCode>
                <c:ptCount val="26"/>
                <c:pt idx="0">
                  <c:v>110000000</c:v>
                </c:pt>
                <c:pt idx="1">
                  <c:v>110000000</c:v>
                </c:pt>
                <c:pt idx="2">
                  <c:v>110000000</c:v>
                </c:pt>
                <c:pt idx="3">
                  <c:v>110000000</c:v>
                </c:pt>
                <c:pt idx="4">
                  <c:v>110000000</c:v>
                </c:pt>
                <c:pt idx="5">
                  <c:v>110000000</c:v>
                </c:pt>
                <c:pt idx="6">
                  <c:v>110000000</c:v>
                </c:pt>
                <c:pt idx="7">
                  <c:v>110000000</c:v>
                </c:pt>
                <c:pt idx="8">
                  <c:v>220000000</c:v>
                </c:pt>
                <c:pt idx="9">
                  <c:v>220000000</c:v>
                </c:pt>
                <c:pt idx="10">
                  <c:v>220000000</c:v>
                </c:pt>
                <c:pt idx="11">
                  <c:v>220000000</c:v>
                </c:pt>
                <c:pt idx="12">
                  <c:v>220000000</c:v>
                </c:pt>
                <c:pt idx="13">
                  <c:v>220000000</c:v>
                </c:pt>
                <c:pt idx="14">
                  <c:v>220000000</c:v>
                </c:pt>
                <c:pt idx="15">
                  <c:v>220000000</c:v>
                </c:pt>
                <c:pt idx="16">
                  <c:v>220000000</c:v>
                </c:pt>
                <c:pt idx="17">
                  <c:v>220000000</c:v>
                </c:pt>
                <c:pt idx="18">
                  <c:v>440000000</c:v>
                </c:pt>
                <c:pt idx="19">
                  <c:v>440000000</c:v>
                </c:pt>
                <c:pt idx="20">
                  <c:v>440000000</c:v>
                </c:pt>
                <c:pt idx="21">
                  <c:v>440000000</c:v>
                </c:pt>
                <c:pt idx="22">
                  <c:v>440000000</c:v>
                </c:pt>
                <c:pt idx="23">
                  <c:v>440000000</c:v>
                </c:pt>
                <c:pt idx="24">
                  <c:v>440000000</c:v>
                </c:pt>
                <c:pt idx="25">
                  <c:v>440000000</c:v>
                </c:pt>
              </c:numCache>
            </c:numRef>
          </c:val>
          <c:extLst>
            <c:ext xmlns:c16="http://schemas.microsoft.com/office/drawing/2014/chart" uri="{C3380CC4-5D6E-409C-BE32-E72D297353CC}">
              <c16:uniqueId val="{0000000A-2A31-7443-B42C-5D2ECF42E8CF}"/>
            </c:ext>
          </c:extLst>
        </c:ser>
        <c:ser>
          <c:idx val="11"/>
          <c:order val="11"/>
          <c:tx>
            <c:strRef>
              <c:f>Charts!$C$15</c:f>
              <c:strCache>
                <c:ptCount val="1"/>
                <c:pt idx="0">
                  <c:v>Pac 12</c:v>
                </c:pt>
              </c:strCache>
            </c:strRef>
          </c:tx>
          <c:spPr>
            <a:solidFill>
              <a:schemeClr val="accent6">
                <a:lumMod val="6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Charts!$D$15:$AC$15</c:f>
              <c:numCache>
                <c:formatCode>#,##0.00,,</c:formatCode>
                <c:ptCount val="26"/>
                <c:pt idx="0">
                  <c:v>60000000</c:v>
                </c:pt>
                <c:pt idx="1">
                  <c:v>60000000</c:v>
                </c:pt>
                <c:pt idx="2">
                  <c:v>60000000</c:v>
                </c:pt>
                <c:pt idx="3">
                  <c:v>60000000</c:v>
                </c:pt>
                <c:pt idx="4">
                  <c:v>60000000</c:v>
                </c:pt>
                <c:pt idx="5">
                  <c:v>60000000</c:v>
                </c:pt>
                <c:pt idx="6">
                  <c:v>60000000</c:v>
                </c:pt>
                <c:pt idx="7">
                  <c:v>60000000</c:v>
                </c:pt>
                <c:pt idx="8">
                  <c:v>60000000</c:v>
                </c:pt>
                <c:pt idx="9">
                  <c:v>60000000</c:v>
                </c:pt>
                <c:pt idx="10">
                  <c:v>60000000</c:v>
                </c:pt>
                <c:pt idx="11">
                  <c:v>60000000</c:v>
                </c:pt>
                <c:pt idx="12">
                  <c:v>60000000</c:v>
                </c:pt>
                <c:pt idx="13">
                  <c:v>250000000</c:v>
                </c:pt>
                <c:pt idx="14">
                  <c:v>250000000</c:v>
                </c:pt>
                <c:pt idx="15">
                  <c:v>250000000</c:v>
                </c:pt>
                <c:pt idx="16">
                  <c:v>250000000</c:v>
                </c:pt>
                <c:pt idx="17">
                  <c:v>250000000</c:v>
                </c:pt>
                <c:pt idx="18">
                  <c:v>250000000</c:v>
                </c:pt>
                <c:pt idx="19">
                  <c:v>250000000</c:v>
                </c:pt>
                <c:pt idx="20">
                  <c:v>250000000</c:v>
                </c:pt>
                <c:pt idx="21">
                  <c:v>250000000</c:v>
                </c:pt>
                <c:pt idx="22">
                  <c:v>250000000</c:v>
                </c:pt>
                <c:pt idx="23">
                  <c:v>250000000</c:v>
                </c:pt>
                <c:pt idx="24">
                  <c:v>250000000</c:v>
                </c:pt>
                <c:pt idx="25">
                  <c:v>250000000</c:v>
                </c:pt>
              </c:numCache>
            </c:numRef>
          </c:val>
          <c:extLst>
            <c:ext xmlns:c16="http://schemas.microsoft.com/office/drawing/2014/chart" uri="{C3380CC4-5D6E-409C-BE32-E72D297353CC}">
              <c16:uniqueId val="{0000000B-2A31-7443-B42C-5D2ECF42E8CF}"/>
            </c:ext>
          </c:extLst>
        </c:ser>
        <c:ser>
          <c:idx val="12"/>
          <c:order val="12"/>
          <c:tx>
            <c:strRef>
              <c:f>Charts!$C$16</c:f>
              <c:strCache>
                <c:ptCount val="1"/>
                <c:pt idx="0">
                  <c:v>ACC</c:v>
                </c:pt>
              </c:strCache>
            </c:strRef>
          </c:tx>
          <c:spPr>
            <a:solidFill>
              <a:schemeClr val="accent1">
                <a:lumMod val="80000"/>
                <a:lumOff val="2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Charts!$D$16:$AC$16</c:f>
              <c:numCache>
                <c:formatCode>#,##0.00,,</c:formatCode>
                <c:ptCount val="26"/>
                <c:pt idx="0">
                  <c:v>155000000</c:v>
                </c:pt>
                <c:pt idx="1">
                  <c:v>155000000</c:v>
                </c:pt>
                <c:pt idx="2">
                  <c:v>155000000</c:v>
                </c:pt>
                <c:pt idx="3">
                  <c:v>155000000</c:v>
                </c:pt>
                <c:pt idx="4">
                  <c:v>155000000</c:v>
                </c:pt>
                <c:pt idx="5">
                  <c:v>155000000</c:v>
                </c:pt>
                <c:pt idx="6">
                  <c:v>155000000</c:v>
                </c:pt>
                <c:pt idx="7">
                  <c:v>155000000</c:v>
                </c:pt>
                <c:pt idx="8">
                  <c:v>155000000</c:v>
                </c:pt>
                <c:pt idx="9">
                  <c:v>155000000</c:v>
                </c:pt>
                <c:pt idx="10">
                  <c:v>155000000</c:v>
                </c:pt>
                <c:pt idx="11">
                  <c:v>155000000</c:v>
                </c:pt>
                <c:pt idx="12">
                  <c:v>155000000</c:v>
                </c:pt>
                <c:pt idx="13">
                  <c:v>238000000</c:v>
                </c:pt>
                <c:pt idx="14">
                  <c:v>238000000</c:v>
                </c:pt>
                <c:pt idx="15">
                  <c:v>238000000</c:v>
                </c:pt>
                <c:pt idx="16">
                  <c:v>238000000</c:v>
                </c:pt>
                <c:pt idx="17">
                  <c:v>238000000</c:v>
                </c:pt>
                <c:pt idx="18">
                  <c:v>238000000</c:v>
                </c:pt>
                <c:pt idx="19">
                  <c:v>238000000</c:v>
                </c:pt>
                <c:pt idx="20">
                  <c:v>238000000</c:v>
                </c:pt>
                <c:pt idx="21">
                  <c:v>238000000</c:v>
                </c:pt>
                <c:pt idx="22">
                  <c:v>238000000</c:v>
                </c:pt>
                <c:pt idx="23">
                  <c:v>238000000</c:v>
                </c:pt>
                <c:pt idx="24">
                  <c:v>238000000</c:v>
                </c:pt>
                <c:pt idx="25">
                  <c:v>238000000</c:v>
                </c:pt>
              </c:numCache>
            </c:numRef>
          </c:val>
          <c:extLst>
            <c:ext xmlns:c16="http://schemas.microsoft.com/office/drawing/2014/chart" uri="{C3380CC4-5D6E-409C-BE32-E72D297353CC}">
              <c16:uniqueId val="{0000000C-2A31-7443-B42C-5D2ECF42E8CF}"/>
            </c:ext>
          </c:extLst>
        </c:ser>
        <c:ser>
          <c:idx val="13"/>
          <c:order val="13"/>
          <c:tx>
            <c:strRef>
              <c:f>Charts!$C$17</c:f>
              <c:strCache>
                <c:ptCount val="1"/>
                <c:pt idx="0">
                  <c:v>Big 12</c:v>
                </c:pt>
              </c:strCache>
            </c:strRef>
          </c:tx>
          <c:spPr>
            <a:solidFill>
              <a:schemeClr val="accent2">
                <a:lumMod val="80000"/>
                <a:lumOff val="2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Charts!$D$17:$AC$17</c:f>
              <c:numCache>
                <c:formatCode>#,##0.00,,</c:formatCode>
                <c:ptCount val="26"/>
                <c:pt idx="0">
                  <c:v>100000000</c:v>
                </c:pt>
                <c:pt idx="1">
                  <c:v>100000000</c:v>
                </c:pt>
                <c:pt idx="2">
                  <c:v>100000000</c:v>
                </c:pt>
                <c:pt idx="3">
                  <c:v>100000000</c:v>
                </c:pt>
                <c:pt idx="4">
                  <c:v>130000000</c:v>
                </c:pt>
                <c:pt idx="5">
                  <c:v>130000000</c:v>
                </c:pt>
                <c:pt idx="6">
                  <c:v>130000000</c:v>
                </c:pt>
                <c:pt idx="7">
                  <c:v>130000000</c:v>
                </c:pt>
                <c:pt idx="8">
                  <c:v>130000000</c:v>
                </c:pt>
                <c:pt idx="9">
                  <c:v>130000000</c:v>
                </c:pt>
                <c:pt idx="10">
                  <c:v>130000000</c:v>
                </c:pt>
                <c:pt idx="11">
                  <c:v>130000000</c:v>
                </c:pt>
                <c:pt idx="12">
                  <c:v>130000000</c:v>
                </c:pt>
                <c:pt idx="13">
                  <c:v>130000000</c:v>
                </c:pt>
                <c:pt idx="14">
                  <c:v>130000000</c:v>
                </c:pt>
                <c:pt idx="15">
                  <c:v>130000000</c:v>
                </c:pt>
                <c:pt idx="16">
                  <c:v>200000000</c:v>
                </c:pt>
                <c:pt idx="17">
                  <c:v>200000000</c:v>
                </c:pt>
                <c:pt idx="18">
                  <c:v>200000000</c:v>
                </c:pt>
                <c:pt idx="19">
                  <c:v>200000000</c:v>
                </c:pt>
                <c:pt idx="20">
                  <c:v>240000000</c:v>
                </c:pt>
                <c:pt idx="21">
                  <c:v>240000000</c:v>
                </c:pt>
                <c:pt idx="22">
                  <c:v>240000000</c:v>
                </c:pt>
                <c:pt idx="23">
                  <c:v>240000000</c:v>
                </c:pt>
                <c:pt idx="24">
                  <c:v>240000000</c:v>
                </c:pt>
                <c:pt idx="25">
                  <c:v>240000000</c:v>
                </c:pt>
              </c:numCache>
            </c:numRef>
          </c:val>
          <c:extLst>
            <c:ext xmlns:c16="http://schemas.microsoft.com/office/drawing/2014/chart" uri="{C3380CC4-5D6E-409C-BE32-E72D297353CC}">
              <c16:uniqueId val="{0000000D-2A31-7443-B42C-5D2ECF42E8CF}"/>
            </c:ext>
          </c:extLst>
        </c:ser>
        <c:ser>
          <c:idx val="14"/>
          <c:order val="14"/>
          <c:tx>
            <c:strRef>
              <c:f>Charts!$C$18</c:f>
              <c:strCache>
                <c:ptCount val="1"/>
                <c:pt idx="0">
                  <c:v>Olympics</c:v>
                </c:pt>
              </c:strCache>
            </c:strRef>
          </c:tx>
          <c:spPr>
            <a:solidFill>
              <a:schemeClr val="accent3">
                <a:lumMod val="80000"/>
                <a:lumOff val="20000"/>
              </a:schemeClr>
            </a:solidFill>
            <a:ln>
              <a:noFill/>
            </a:ln>
            <a:effectLst/>
          </c:spPr>
          <c:invertIfNegative val="0"/>
          <c:cat>
            <c:numRef>
              <c:f>Charts!$D$3:$AC$3</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Charts!$D$18:$AC$18</c:f>
              <c:numCache>
                <c:formatCode>#,##0.00,,</c:formatCode>
                <c:ptCount val="26"/>
                <c:pt idx="0">
                  <c:v>250000000</c:v>
                </c:pt>
                <c:pt idx="1">
                  <c:v>250000000</c:v>
                </c:pt>
                <c:pt idx="2">
                  <c:v>250000000</c:v>
                </c:pt>
                <c:pt idx="3">
                  <c:v>250000000</c:v>
                </c:pt>
                <c:pt idx="4">
                  <c:v>250000000</c:v>
                </c:pt>
                <c:pt idx="5">
                  <c:v>250000000</c:v>
                </c:pt>
                <c:pt idx="6">
                  <c:v>250000000</c:v>
                </c:pt>
                <c:pt idx="7">
                  <c:v>250000000</c:v>
                </c:pt>
                <c:pt idx="8">
                  <c:v>250000000</c:v>
                </c:pt>
                <c:pt idx="9">
                  <c:v>440000000</c:v>
                </c:pt>
                <c:pt idx="10">
                  <c:v>440000000</c:v>
                </c:pt>
                <c:pt idx="11">
                  <c:v>440000000</c:v>
                </c:pt>
                <c:pt idx="12">
                  <c:v>440000000</c:v>
                </c:pt>
                <c:pt idx="13">
                  <c:v>547500000</c:v>
                </c:pt>
                <c:pt idx="14">
                  <c:v>547500000</c:v>
                </c:pt>
                <c:pt idx="15">
                  <c:v>547500000</c:v>
                </c:pt>
                <c:pt idx="16">
                  <c:v>547500000</c:v>
                </c:pt>
                <c:pt idx="17">
                  <c:v>547500000</c:v>
                </c:pt>
                <c:pt idx="18">
                  <c:v>547500000</c:v>
                </c:pt>
                <c:pt idx="19">
                  <c:v>547500000</c:v>
                </c:pt>
                <c:pt idx="20">
                  <c:v>547500000</c:v>
                </c:pt>
                <c:pt idx="21">
                  <c:v>645833333.33333337</c:v>
                </c:pt>
                <c:pt idx="22">
                  <c:v>645833333.33333337</c:v>
                </c:pt>
                <c:pt idx="23">
                  <c:v>645833333.33333337</c:v>
                </c:pt>
                <c:pt idx="24">
                  <c:v>645833333.33333337</c:v>
                </c:pt>
                <c:pt idx="25">
                  <c:v>645833333.33333337</c:v>
                </c:pt>
              </c:numCache>
            </c:numRef>
          </c:val>
          <c:extLst>
            <c:ext xmlns:c16="http://schemas.microsoft.com/office/drawing/2014/chart" uri="{C3380CC4-5D6E-409C-BE32-E72D297353CC}">
              <c16:uniqueId val="{0000000E-2A31-7443-B42C-5D2ECF42E8CF}"/>
            </c:ext>
          </c:extLst>
        </c:ser>
        <c:dLbls>
          <c:showLegendKey val="0"/>
          <c:showVal val="0"/>
          <c:showCatName val="0"/>
          <c:showSerName val="0"/>
          <c:showPercent val="0"/>
          <c:showBubbleSize val="0"/>
        </c:dLbls>
        <c:gapWidth val="150"/>
        <c:overlap val="100"/>
        <c:axId val="740309135"/>
        <c:axId val="783355055"/>
      </c:barChart>
      <c:catAx>
        <c:axId val="740309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bel" panose="02000506030000020004" pitchFamily="2" charset="0"/>
                <a:ea typeface="+mn-ea"/>
                <a:cs typeface="+mn-cs"/>
              </a:defRPr>
            </a:pPr>
            <a:endParaRPr lang="en-US"/>
          </a:p>
        </c:txPr>
        <c:crossAx val="783355055"/>
        <c:crosses val="autoZero"/>
        <c:auto val="1"/>
        <c:lblAlgn val="ctr"/>
        <c:lblOffset val="100"/>
        <c:noMultiLvlLbl val="0"/>
      </c:catAx>
      <c:valAx>
        <c:axId val="78335505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bel" panose="02000506030000020004" pitchFamily="2" charset="0"/>
                <a:ea typeface="+mn-ea"/>
                <a:cs typeface="+mn-cs"/>
              </a:defRPr>
            </a:pPr>
            <a:endParaRPr lang="en-US"/>
          </a:p>
        </c:txPr>
        <c:crossAx val="740309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bel" panose="02000506030000020004"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bel" panose="02000506030000020004"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bel" panose="02000506030000020004" pitchFamily="2" charset="0"/>
              <a:ea typeface="+mn-ea"/>
              <a:cs typeface="+mn-cs"/>
            </a:defRPr>
          </a:pPr>
          <a:endParaRPr lang="en-US"/>
        </a:p>
      </c:txPr>
    </c:title>
    <c:autoTitleDeleted val="0"/>
    <c:plotArea>
      <c:layout/>
      <c:lineChart>
        <c:grouping val="standard"/>
        <c:varyColors val="0"/>
        <c:ser>
          <c:idx val="0"/>
          <c:order val="0"/>
          <c:tx>
            <c:strRef>
              <c:f>Charts!$C$37</c:f>
              <c:strCache>
                <c:ptCount val="1"/>
                <c:pt idx="0">
                  <c:v>Five Year Ave. Growth</c:v>
                </c:pt>
              </c:strCache>
            </c:strRef>
          </c:tx>
          <c:spPr>
            <a:ln w="28575" cap="rnd">
              <a:solidFill>
                <a:schemeClr val="accent1"/>
              </a:solidFill>
              <a:round/>
            </a:ln>
            <a:effectLst/>
          </c:spPr>
          <c:marker>
            <c:symbol val="none"/>
          </c:marker>
          <c:cat>
            <c:numRef>
              <c:f>Charts!$D$36:$Y$36</c:f>
              <c:numCache>
                <c:formatCode>General</c:formatCode>
                <c:ptCount val="22"/>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numCache>
            </c:numRef>
          </c:cat>
          <c:val>
            <c:numRef>
              <c:f>Charts!$D$37:$Y$37</c:f>
              <c:numCache>
                <c:formatCode>0%</c:formatCode>
                <c:ptCount val="22"/>
                <c:pt idx="0">
                  <c:v>1.3365109075213813E-2</c:v>
                </c:pt>
                <c:pt idx="1">
                  <c:v>1.3365109075213813E-2</c:v>
                </c:pt>
                <c:pt idx="2">
                  <c:v>8.8359078736262336E-2</c:v>
                </c:pt>
                <c:pt idx="3">
                  <c:v>8.7026243818677448E-2</c:v>
                </c:pt>
                <c:pt idx="4">
                  <c:v>9.1125273787753341E-2</c:v>
                </c:pt>
                <c:pt idx="5">
                  <c:v>0.10794164727265435</c:v>
                </c:pt>
                <c:pt idx="6">
                  <c:v>3.7782689498520129E-2</c:v>
                </c:pt>
                <c:pt idx="7">
                  <c:v>2.8840595303516903E-2</c:v>
                </c:pt>
                <c:pt idx="8">
                  <c:v>2.1607862223708592E-2</c:v>
                </c:pt>
                <c:pt idx="9">
                  <c:v>2.5338891741936754E-2</c:v>
                </c:pt>
                <c:pt idx="10">
                  <c:v>0.13475864242798513</c:v>
                </c:pt>
                <c:pt idx="11">
                  <c:v>0.143139513939815</c:v>
                </c:pt>
                <c:pt idx="12">
                  <c:v>0.19533265660026225</c:v>
                </c:pt>
                <c:pt idx="13">
                  <c:v>0.16755571722097151</c:v>
                </c:pt>
                <c:pt idx="14">
                  <c:v>4.0992037405382084E-2</c:v>
                </c:pt>
                <c:pt idx="15">
                  <c:v>3.5106025393303361E-2</c:v>
                </c:pt>
                <c:pt idx="16">
                  <c:v>3.8943601320230886E-3</c:v>
                </c:pt>
                <c:pt idx="17">
                  <c:v>5.36722710503183E-3</c:v>
                </c:pt>
                <c:pt idx="18">
                  <c:v>4.0645486105629243E-3</c:v>
                </c:pt>
                <c:pt idx="19">
                  <c:v>4.0645486105629243E-3</c:v>
                </c:pt>
                <c:pt idx="20">
                  <c:v>1.1891956182190581E-2</c:v>
                </c:pt>
                <c:pt idx="21">
                  <c:v>1.0372294703062019E-2</c:v>
                </c:pt>
              </c:numCache>
            </c:numRef>
          </c:val>
          <c:smooth val="0"/>
          <c:extLst>
            <c:ext xmlns:c16="http://schemas.microsoft.com/office/drawing/2014/chart" uri="{C3380CC4-5D6E-409C-BE32-E72D297353CC}">
              <c16:uniqueId val="{00000000-5C3E-6748-9E58-F2BB80F3A2D1}"/>
            </c:ext>
          </c:extLst>
        </c:ser>
        <c:dLbls>
          <c:showLegendKey val="0"/>
          <c:showVal val="0"/>
          <c:showCatName val="0"/>
          <c:showSerName val="0"/>
          <c:showPercent val="0"/>
          <c:showBubbleSize val="0"/>
        </c:dLbls>
        <c:smooth val="0"/>
        <c:axId val="773080655"/>
        <c:axId val="783318815"/>
      </c:lineChart>
      <c:catAx>
        <c:axId val="773080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bel" panose="02000506030000020004" pitchFamily="2" charset="0"/>
                <a:ea typeface="+mn-ea"/>
                <a:cs typeface="+mn-cs"/>
              </a:defRPr>
            </a:pPr>
            <a:endParaRPr lang="en-US"/>
          </a:p>
        </c:txPr>
        <c:crossAx val="783318815"/>
        <c:crosses val="autoZero"/>
        <c:auto val="1"/>
        <c:lblAlgn val="ctr"/>
        <c:lblOffset val="100"/>
        <c:noMultiLvlLbl val="0"/>
      </c:catAx>
      <c:valAx>
        <c:axId val="78331881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bel" panose="02000506030000020004" pitchFamily="2" charset="0"/>
                <a:ea typeface="+mn-ea"/>
                <a:cs typeface="+mn-cs"/>
              </a:defRPr>
            </a:pPr>
            <a:endParaRPr lang="en-US"/>
          </a:p>
        </c:txPr>
        <c:crossAx val="773080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bel" panose="02000506030000020004" pitchFamily="2"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50800</xdr:colOff>
      <xdr:row>2</xdr:row>
      <xdr:rowOff>139700</xdr:rowOff>
    </xdr:from>
    <xdr:ext cx="7861300" cy="4185377"/>
    <xdr:sp macro="" textlink="">
      <xdr:nvSpPr>
        <xdr:cNvPr id="2" name="TextBox 1">
          <a:extLst>
            <a:ext uri="{FF2B5EF4-FFF2-40B4-BE49-F238E27FC236}">
              <a16:creationId xmlns:a16="http://schemas.microsoft.com/office/drawing/2014/main" id="{1914F0BD-E27F-E14D-9C14-7A0BD5C43842}"/>
            </a:ext>
          </a:extLst>
        </xdr:cNvPr>
        <xdr:cNvSpPr txBox="1"/>
      </xdr:nvSpPr>
      <xdr:spPr>
        <a:xfrm>
          <a:off x="9855200" y="596900"/>
          <a:ext cx="7861300" cy="4185377"/>
        </a:xfrm>
        <a:prstGeom prst="rect">
          <a:avLst/>
        </a:prstGeom>
        <a:solidFill>
          <a:schemeClr val="accent1">
            <a:lumMod val="20000"/>
            <a:lumOff val="80000"/>
          </a:schemeClr>
        </a:solidFill>
        <a:ln w="38100">
          <a:solidFill>
            <a:schemeClr val="accent5">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1"/>
              </a:solidFill>
              <a:effectLst/>
              <a:latin typeface="Abel" panose="02000506030000020004" pitchFamily="2" charset="0"/>
              <a:ea typeface="+mn-ea"/>
              <a:cs typeface="+mn-cs"/>
            </a:rPr>
            <a:t>About This</a:t>
          </a:r>
          <a:r>
            <a:rPr lang="en-US" sz="1600" b="1" baseline="0">
              <a:solidFill>
                <a:schemeClr val="tx1"/>
              </a:solidFill>
              <a:effectLst/>
              <a:latin typeface="Abel" panose="02000506030000020004" pitchFamily="2" charset="0"/>
              <a:ea typeface="+mn-ea"/>
              <a:cs typeface="+mn-cs"/>
            </a:rPr>
            <a:t> Document</a:t>
          </a:r>
        </a:p>
        <a:p>
          <a:endParaRPr lang="en-US" sz="1400">
            <a:solidFill>
              <a:schemeClr val="tx1"/>
            </a:solidFill>
            <a:effectLst/>
            <a:latin typeface="Abel" panose="02000506030000020004" pitchFamily="2" charset="0"/>
            <a:ea typeface="+mn-ea"/>
            <a:cs typeface="+mn-cs"/>
          </a:endParaRPr>
        </a:p>
        <a:p>
          <a:r>
            <a:rPr lang="en-US" sz="1400">
              <a:solidFill>
                <a:schemeClr val="tx1"/>
              </a:solidFill>
              <a:effectLst/>
              <a:latin typeface="Abel" panose="02000506030000020004" pitchFamily="2" charset="0"/>
              <a:ea typeface="+mn-ea"/>
              <a:cs typeface="+mn-cs"/>
            </a:rPr>
            <a:t>This Excel document is the data base I created for my article published at Athletic Director U on “What Will The Next Rounds of Sports Media Rights Deals Look Like?"</a:t>
          </a:r>
        </a:p>
        <a:p>
          <a:br>
            <a:rPr lang="en-US" sz="1400">
              <a:solidFill>
                <a:schemeClr val="tx1"/>
              </a:solidFill>
              <a:effectLst/>
              <a:latin typeface="Abel" panose="02000506030000020004" pitchFamily="2" charset="0"/>
              <a:ea typeface="+mn-ea"/>
              <a:cs typeface="+mn-cs"/>
            </a:rPr>
          </a:br>
          <a:r>
            <a:rPr lang="en-US" sz="1400">
              <a:solidFill>
                <a:schemeClr val="tx1"/>
              </a:solidFill>
              <a:effectLst/>
              <a:latin typeface="Abel" panose="02000506030000020004" pitchFamily="2" charset="0"/>
              <a:ea typeface="+mn-ea"/>
              <a:cs typeface="+mn-cs"/>
            </a:rPr>
            <a:t>The information is for use by Athletic Directors, Conference Commissioners or anyone interested in the value of sports media rights over time. If you use this data base for any public facing work, I just ask that you credit the Entertainment Strategy Guy and link to my publicly available personas. If you have</a:t>
          </a:r>
          <a:r>
            <a:rPr lang="en-US" sz="1400" baseline="0">
              <a:solidFill>
                <a:schemeClr val="tx1"/>
              </a:solidFill>
              <a:effectLst/>
              <a:latin typeface="Abel" panose="02000506030000020004" pitchFamily="2" charset="0"/>
              <a:ea typeface="+mn-ea"/>
              <a:cs typeface="+mn-cs"/>
            </a:rPr>
            <a:t> any questions feel free to reach out.</a:t>
          </a:r>
          <a:endParaRPr lang="en-US" sz="1400">
            <a:solidFill>
              <a:schemeClr val="tx1"/>
            </a:solidFill>
            <a:effectLst/>
            <a:latin typeface="Abel" panose="02000506030000020004" pitchFamily="2" charset="0"/>
            <a:ea typeface="+mn-ea"/>
            <a:cs typeface="+mn-cs"/>
          </a:endParaRPr>
        </a:p>
        <a:p>
          <a:br>
            <a:rPr lang="en-US" sz="1400">
              <a:solidFill>
                <a:schemeClr val="tx1"/>
              </a:solidFill>
              <a:effectLst/>
              <a:latin typeface="Abel" panose="02000506030000020004" pitchFamily="2" charset="0"/>
              <a:ea typeface="+mn-ea"/>
              <a:cs typeface="+mn-cs"/>
            </a:rPr>
          </a:br>
          <a:r>
            <a:rPr lang="en-US" sz="1400">
              <a:solidFill>
                <a:schemeClr val="tx1"/>
              </a:solidFill>
              <a:effectLst/>
              <a:latin typeface="Abel" panose="02000506030000020004" pitchFamily="2" charset="0"/>
              <a:ea typeface="+mn-ea"/>
              <a:cs typeface="+mn-cs"/>
            </a:rPr>
            <a:t>If you don’t know, The Entertainment Strategy Guy—a big UCLA athletics fan--writes </a:t>
          </a:r>
          <a:r>
            <a:rPr lang="en-US" sz="1400" u="sng">
              <a:solidFill>
                <a:schemeClr val="tx1"/>
              </a:solidFill>
              <a:effectLst/>
              <a:latin typeface="Abel" panose="02000506030000020004" pitchFamily="2" charset="0"/>
              <a:ea typeface="+mn-ea"/>
              <a:cs typeface="+mn-cs"/>
              <a:hlinkClick xmlns:r="http://schemas.openxmlformats.org/officeDocument/2006/relationships" r:id=""/>
            </a:rPr>
            <a:t>under this pseudonym at his eponymous website</a:t>
          </a:r>
          <a:r>
            <a:rPr lang="en-US" sz="1400">
              <a:solidFill>
                <a:schemeClr val="tx1"/>
              </a:solidFill>
              <a:effectLst/>
              <a:latin typeface="Abel" panose="02000506030000020004" pitchFamily="2" charset="0"/>
              <a:ea typeface="+mn-ea"/>
              <a:cs typeface="+mn-cs"/>
            </a:rPr>
            <a:t>. A former exec at a streaming company, he prefers writing to sending emails/attending meetings, so he launched his own website. </a:t>
          </a:r>
        </a:p>
        <a:p>
          <a:br>
            <a:rPr lang="en-US" sz="1400">
              <a:solidFill>
                <a:schemeClr val="tx1"/>
              </a:solidFill>
              <a:effectLst/>
              <a:latin typeface="Abel" panose="02000506030000020004" pitchFamily="2" charset="0"/>
              <a:ea typeface="+mn-ea"/>
              <a:cs typeface="+mn-cs"/>
            </a:rPr>
          </a:br>
          <a:r>
            <a:rPr lang="en-US" sz="1400" u="sng">
              <a:solidFill>
                <a:schemeClr val="tx1"/>
              </a:solidFill>
              <a:effectLst/>
              <a:latin typeface="Abel" panose="02000506030000020004" pitchFamily="2" charset="0"/>
              <a:ea typeface="+mn-ea"/>
              <a:cs typeface="+mn-cs"/>
              <a:hlinkClick xmlns:r="http://schemas.openxmlformats.org/officeDocument/2006/relationships" r:id=""/>
            </a:rPr>
            <a:t>Follow him on Twitter</a:t>
          </a:r>
          <a:r>
            <a:rPr lang="en-US" sz="1400">
              <a:solidFill>
                <a:schemeClr val="tx1"/>
              </a:solidFill>
              <a:effectLst/>
              <a:latin typeface="Abel" panose="02000506030000020004" pitchFamily="2" charset="0"/>
              <a:ea typeface="+mn-ea"/>
              <a:cs typeface="+mn-cs"/>
            </a:rPr>
            <a:t>, </a:t>
          </a:r>
          <a:r>
            <a:rPr lang="en-US" sz="1400" u="sng">
              <a:solidFill>
                <a:schemeClr val="tx1"/>
              </a:solidFill>
              <a:effectLst/>
              <a:latin typeface="Abel" panose="02000506030000020004" pitchFamily="2" charset="0"/>
              <a:ea typeface="+mn-ea"/>
              <a:cs typeface="+mn-cs"/>
              <a:hlinkClick xmlns:r="http://schemas.openxmlformats.org/officeDocument/2006/relationships" r:id=""/>
            </a:rPr>
            <a:t>Linked-In</a:t>
          </a:r>
          <a:r>
            <a:rPr lang="en-US" sz="1400">
              <a:solidFill>
                <a:schemeClr val="tx1"/>
              </a:solidFill>
              <a:effectLst/>
              <a:latin typeface="Abel" panose="02000506030000020004" pitchFamily="2" charset="0"/>
              <a:ea typeface="+mn-ea"/>
              <a:cs typeface="+mn-cs"/>
            </a:rPr>
            <a:t> or  </a:t>
          </a:r>
          <a:r>
            <a:rPr lang="en-US" sz="1400" u="sng">
              <a:solidFill>
                <a:schemeClr val="tx1"/>
              </a:solidFill>
              <a:effectLst/>
              <a:latin typeface="Abel" panose="02000506030000020004" pitchFamily="2" charset="0"/>
              <a:ea typeface="+mn-ea"/>
              <a:cs typeface="+mn-cs"/>
              <a:hlinkClick xmlns:r="http://schemas.openxmlformats.org/officeDocument/2006/relationships" r:id=""/>
            </a:rPr>
            <a:t>sign up for his newsletter at Substack</a:t>
          </a:r>
          <a:r>
            <a:rPr lang="en-US" sz="1400">
              <a:solidFill>
                <a:schemeClr val="tx1"/>
              </a:solidFill>
              <a:effectLst/>
              <a:latin typeface="Abel" panose="02000506030000020004" pitchFamily="2" charset="0"/>
              <a:ea typeface="+mn-ea"/>
              <a:cs typeface="+mn-cs"/>
            </a:rPr>
            <a:t> for regular thoughts and analysis on the business, strategy and economics of the media and entertainment industry.</a:t>
          </a:r>
          <a:r>
            <a:rPr lang="en-US" sz="1100" baseline="0">
              <a:solidFill>
                <a:schemeClr val="tx1"/>
              </a:solidFill>
              <a:effectLst/>
              <a:latin typeface="+mn-lt"/>
              <a:ea typeface="+mn-ea"/>
              <a:cs typeface="+mn-cs"/>
            </a:rPr>
            <a:t> </a:t>
          </a:r>
        </a:p>
        <a:p>
          <a:endParaRPr lang="en-US" sz="1100" baseline="0">
            <a:solidFill>
              <a:schemeClr val="tx1"/>
            </a:solidFill>
            <a:effectLst/>
            <a:latin typeface="+mn-lt"/>
            <a:ea typeface="+mn-ea"/>
            <a:cs typeface="+mn-cs"/>
          </a:endParaRPr>
        </a:p>
        <a:p>
          <a:endParaRPr lang="en-US" sz="1400">
            <a:solidFill>
              <a:schemeClr val="tx1"/>
            </a:solidFill>
            <a:effectLst/>
            <a:latin typeface="Abel" panose="02000506030000020004" pitchFamily="2" charset="0"/>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768350</xdr:colOff>
      <xdr:row>1</xdr:row>
      <xdr:rowOff>114300</xdr:rowOff>
    </xdr:from>
    <xdr:to>
      <xdr:col>29</xdr:col>
      <xdr:colOff>482600</xdr:colOff>
      <xdr:row>25</xdr:row>
      <xdr:rowOff>76200</xdr:rowOff>
    </xdr:to>
    <xdr:graphicFrame macro="">
      <xdr:nvGraphicFramePr>
        <xdr:cNvPr id="2" name="Chart 1">
          <a:extLst>
            <a:ext uri="{FF2B5EF4-FFF2-40B4-BE49-F238E27FC236}">
              <a16:creationId xmlns:a16="http://schemas.microsoft.com/office/drawing/2014/main" id="{721FC93C-0AED-0F4D-B95E-260D7F4CFB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806450</xdr:colOff>
      <xdr:row>26</xdr:row>
      <xdr:rowOff>139700</xdr:rowOff>
    </xdr:from>
    <xdr:to>
      <xdr:col>15</xdr:col>
      <xdr:colOff>38100</xdr:colOff>
      <xdr:row>47</xdr:row>
      <xdr:rowOff>152400</xdr:rowOff>
    </xdr:to>
    <xdr:graphicFrame macro="">
      <xdr:nvGraphicFramePr>
        <xdr:cNvPr id="3" name="Chart 2">
          <a:extLst>
            <a:ext uri="{FF2B5EF4-FFF2-40B4-BE49-F238E27FC236}">
              <a16:creationId xmlns:a16="http://schemas.microsoft.com/office/drawing/2014/main" id="{EE90D05E-3D32-CE4A-B897-F0A6FEEEC5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215900</xdr:colOff>
      <xdr:row>3</xdr:row>
      <xdr:rowOff>114300</xdr:rowOff>
    </xdr:from>
    <xdr:to>
      <xdr:col>20</xdr:col>
      <xdr:colOff>228600</xdr:colOff>
      <xdr:row>23</xdr:row>
      <xdr:rowOff>103774</xdr:rowOff>
    </xdr:to>
    <xdr:pic>
      <xdr:nvPicPr>
        <xdr:cNvPr id="2" name="Picture 1">
          <a:extLst>
            <a:ext uri="{FF2B5EF4-FFF2-40B4-BE49-F238E27FC236}">
              <a16:creationId xmlns:a16="http://schemas.microsoft.com/office/drawing/2014/main" id="{6BF8008E-BA62-2A4B-ABED-09822E2280A5}"/>
            </a:ext>
          </a:extLst>
        </xdr:cNvPr>
        <xdr:cNvPicPr>
          <a:picLocks noChangeAspect="1"/>
        </xdr:cNvPicPr>
      </xdr:nvPicPr>
      <xdr:blipFill>
        <a:blip xmlns:r="http://schemas.openxmlformats.org/officeDocument/2006/relationships" r:embed="rId1"/>
        <a:stretch>
          <a:fillRect/>
        </a:stretch>
      </xdr:blipFill>
      <xdr:spPr>
        <a:xfrm>
          <a:off x="8496300" y="723900"/>
          <a:ext cx="6616700" cy="4053474"/>
        </a:xfrm>
        <a:prstGeom prst="rect">
          <a:avLst/>
        </a:prstGeom>
        <a:ln>
          <a:solidFill>
            <a:srgbClr val="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PX%20-%20Athletic%20Director%20U/ADU%20Spreadsheets%20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quation"/>
      <sheetName val="Time Value of Money"/>
      <sheetName val="Top Down"/>
      <sheetName val="Future Valuations"/>
      <sheetName val="Selling Equity"/>
      <sheetName val="Bottom Up"/>
      <sheetName val="Data"/>
      <sheetName val="Back of Envelope"/>
      <sheetName val="Pac 12 Financials"/>
      <sheetName val="Pac 12 Media Rights"/>
      <sheetName val="Competitive Data Set"/>
      <sheetName val="Media Players in Sports"/>
    </sheetNames>
    <sheetDataSet>
      <sheetData sheetId="0"/>
      <sheetData sheetId="1"/>
      <sheetData sheetId="2">
        <row r="7">
          <cell r="E7">
            <v>0.02</v>
          </cell>
        </row>
        <row r="8">
          <cell r="E8">
            <v>9.4E-2</v>
          </cell>
        </row>
        <row r="9">
          <cell r="E9">
            <v>0.08</v>
          </cell>
        </row>
      </sheetData>
      <sheetData sheetId="3">
        <row r="8">
          <cell r="E8">
            <v>12</v>
          </cell>
        </row>
      </sheetData>
      <sheetData sheetId="4"/>
      <sheetData sheetId="5"/>
      <sheetData sheetId="6">
        <row r="10">
          <cell r="E10">
            <v>12000000</v>
          </cell>
        </row>
        <row r="11">
          <cell r="E11">
            <v>12300000</v>
          </cell>
        </row>
        <row r="12">
          <cell r="E12">
            <v>17000000</v>
          </cell>
        </row>
        <row r="13">
          <cell r="E13">
            <v>19000000</v>
          </cell>
        </row>
        <row r="16">
          <cell r="E16">
            <v>0.3</v>
          </cell>
        </row>
        <row r="17">
          <cell r="E17">
            <v>0.11</v>
          </cell>
        </row>
        <row r="18">
          <cell r="E18">
            <v>12</v>
          </cell>
        </row>
        <row r="32">
          <cell r="F32">
            <v>0.15</v>
          </cell>
        </row>
      </sheetData>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983AD8-8E6C-1B43-9930-97CFFDE0264B}" name="Table1" displayName="Table1" ref="P5:X22" totalsRowShown="0" dataDxfId="9">
  <autoFilter ref="P5:X22" xr:uid="{F29BABDB-3640-9B4F-9E9C-94EAA0E256B6}"/>
  <sortState ref="P6:X22">
    <sortCondition descending="1" ref="V5:V22"/>
  </sortState>
  <tableColumns count="9">
    <tableColumn id="1" xr3:uid="{FEB6A7A3-3515-0147-8780-E841538A311B}" name="League" dataDxfId="8"/>
    <tableColumn id="2" xr3:uid="{291B5FD7-C033-1743-9022-2C5AC5C0C484}" name="Sport" dataDxfId="7"/>
    <tableColumn id="3" xr3:uid="{2428A266-44E6-CE47-ABE0-41B69F74E902}" name="Level" dataDxfId="6"/>
    <tableColumn id="4" xr3:uid="{F44D4F70-578B-6E42-8730-DC212579BACE}" name="Start" dataDxfId="5"/>
    <tableColumn id="5" xr3:uid="{6E456548-298C-3940-931E-56B9D161191D}" name="Expiration" dataDxfId="4"/>
    <tableColumn id="6" xr3:uid="{33C3C75A-6653-EA49-ACDD-3813BE07A709}" name="Owner" dataDxfId="3"/>
    <tableColumn id="7" xr3:uid="{1DA4C674-8421-8E4F-9B88-95716F9FE485}" name="Market" dataDxfId="2"/>
    <tableColumn id="8" xr3:uid="{BB9F5FFD-5DD4-6D43-A5EE-AFB7CFC33C28}" name="Annual Fee" dataDxfId="1"/>
    <tableColumn id="9" xr3:uid="{5AFC894D-04E7-8C43-AD10-FE6B130F62F6}" name="Captur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variety.com/2019/tv/news/cnbc-commercial-free-stock-market-drop-china-1203292289/"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axios.com/sports-streaming-networks-chart-tv-rights-6dd0a8bd-07ca-47bb-b3df-e21a7bd177c9.html"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cbc.ca/sports/basketball/nba/nba-tv-deal-how-the-new-24b-contract-stacks-up-against-other-leagues-1.2790143" TargetMode="External"/><Relationship Id="rId18" Type="http://schemas.openxmlformats.org/officeDocument/2006/relationships/hyperlink" Target="https://www.adweek.com/tv-video/update-nbc-bids-438-billion-olympic-gold-132319/" TargetMode="External"/><Relationship Id="rId26" Type="http://schemas.openxmlformats.org/officeDocument/2006/relationships/hyperlink" Target="http://dailybruin.com/2011/05/05/2-7_billion_pac12_tv_contract_inked_with_espn_and_fox_sports/" TargetMode="External"/><Relationship Id="rId39" Type="http://schemas.openxmlformats.org/officeDocument/2006/relationships/hyperlink" Target="https://www.espn.com/college-sports/story/_/id/17102933/acc-espn-agree-20-year-rights-deal-lead-2019-launch-acc-network" TargetMode="External"/><Relationship Id="rId21" Type="http://schemas.openxmlformats.org/officeDocument/2006/relationships/hyperlink" Target="https://money.cnn.com/2015/01/12/media/espn-college-football-playoff-pays-off/" TargetMode="External"/><Relationship Id="rId34" Type="http://schemas.openxmlformats.org/officeDocument/2006/relationships/hyperlink" Target="https://www.cbssports.com/college-football/news/sec-cbs-rework-long-term-contract/" TargetMode="External"/><Relationship Id="rId42" Type="http://schemas.openxmlformats.org/officeDocument/2006/relationships/hyperlink" Target="https://www.si.com/college-football/2016/03/28/how-are-college-sports-media-rights-deal-evolving" TargetMode="External"/><Relationship Id="rId7" Type="http://schemas.openxmlformats.org/officeDocument/2006/relationships/hyperlink" Target="http://heathoops.com/2014/10/nba-reaches-9-year-24-billion-media-rights-deal-with-espnabc-tnt/" TargetMode="External"/><Relationship Id="rId2" Type="http://schemas.openxmlformats.org/officeDocument/2006/relationships/hyperlink" Target="https://en.wikipedia.org/wiki/Sports_broadcasting_contracts_in_the_United_States" TargetMode="External"/><Relationship Id="rId16" Type="http://schemas.openxmlformats.org/officeDocument/2006/relationships/hyperlink" Target="https://www.sportsbusinessdaily.com/Journal/Issues/2014/05/12/Media/MLS-TV.aspx" TargetMode="External"/><Relationship Id="rId29" Type="http://schemas.openxmlformats.org/officeDocument/2006/relationships/hyperlink" Target="https://www.insidehighered.com/blogs/technology-and-learning/196-billion-edtech-lessons-ncaa-march-madness-tv-contract" TargetMode="External"/><Relationship Id="rId1" Type="http://schemas.openxmlformats.org/officeDocument/2006/relationships/hyperlink" Target="https://www.pledgesports.org/2018/01/biggest-tv-rights-deals-in-sport/" TargetMode="External"/><Relationship Id="rId6" Type="http://schemas.openxmlformats.org/officeDocument/2006/relationships/hyperlink" Target="https://www.cbc.ca/sports/basketball/nba/nba-tv-deal-how-the-new-24b-contract-stacks-up-against-other-leagues-1.2790143" TargetMode="External"/><Relationship Id="rId11" Type="http://schemas.openxmlformats.org/officeDocument/2006/relationships/hyperlink" Target="https://web.archive.org/web/20120926220210/http:/fangsbites.com/2012/09/a-look-at-the-new-mlb-tv-deals/" TargetMode="External"/><Relationship Id="rId24" Type="http://schemas.openxmlformats.org/officeDocument/2006/relationships/hyperlink" Target="https://www.cbssports.com/college-football/news/espn-reaches-12-year-deal-to-air-college-football-playoffs/" TargetMode="External"/><Relationship Id="rId32" Type="http://schemas.openxmlformats.org/officeDocument/2006/relationships/hyperlink" Target="https://deadline.com/2019/04/ncaa-tournament-championship-ratings-virginia-texas-tech-cbs-the-voice-1202591765/&#160;" TargetMode="External"/><Relationship Id="rId37" Type="http://schemas.openxmlformats.org/officeDocument/2006/relationships/hyperlink" Target="https://awfulannouncing.com/ncaa/the-big-tens-new-tv-deal-puts-it-into-the-lead-may-provide-a-competitive-edge.html" TargetMode="External"/><Relationship Id="rId40" Type="http://schemas.openxmlformats.org/officeDocument/2006/relationships/hyperlink" Target="https://www.forbes.com/sites/chrissmith/2012/05/09/did-acc-teams-get-ripped-off-with-new-espn-tv-contract/" TargetMode="External"/><Relationship Id="rId45" Type="http://schemas.openxmlformats.org/officeDocument/2006/relationships/hyperlink" Target="https://www.multichannel.com/news/espn-expands-ncaa-championships-rights-500-million-deal-298185" TargetMode="External"/><Relationship Id="rId5" Type="http://schemas.openxmlformats.org/officeDocument/2006/relationships/hyperlink" Target="https://en.wikipedia.org/wiki/NBA_on_TNT" TargetMode="External"/><Relationship Id="rId15" Type="http://schemas.openxmlformats.org/officeDocument/2006/relationships/hyperlink" Target="https://www.washingtonpost.com/archive/sports/2004/05/20/nbc-takes-over-nhl-broadcasts/069c2f1f-a8be-4bb5-bad9-a83cb201243c/" TargetMode="External"/><Relationship Id="rId23" Type="http://schemas.openxmlformats.org/officeDocument/2006/relationships/hyperlink" Target="https://en.wikipedia.org/wiki/College_Football_Playoff" TargetMode="External"/><Relationship Id="rId28" Type="http://schemas.openxmlformats.org/officeDocument/2006/relationships/hyperlink" Target="https://variety.com/2011/tv/news/pac-10-tv-deal-approaches-3-billion-1118036323/" TargetMode="External"/><Relationship Id="rId36" Type="http://schemas.openxmlformats.org/officeDocument/2006/relationships/hyperlink" Target="https://www.forbes.com/sites/chrissmith/2016/07/18/the-most-valuable-conferences-in-college-sports-can-the-sec-be-caught/" TargetMode="External"/><Relationship Id="rId10" Type="http://schemas.openxmlformats.org/officeDocument/2006/relationships/hyperlink" Target="https://awfulannouncing.com/2012-articles/turner-and-fox-to-retain-mlb-rights.html" TargetMode="External"/><Relationship Id="rId19" Type="http://schemas.openxmlformats.org/officeDocument/2006/relationships/hyperlink" Target="https://www.usatoday.com/story/sports/olympics/2014/05/07/nbc-olympics-broadcast-rights-2032/8805989/" TargetMode="External"/><Relationship Id="rId31" Type="http://schemas.openxmlformats.org/officeDocument/2006/relationships/hyperlink" Target="https://www.reuters.com/article/us-basketball-ncaa-cbsturner/ncaa-signs-10-8-billion-basketball-tourney-tv-deal-idUSTRE63L4FP20100422" TargetMode="External"/><Relationship Id="rId44" Type="http://schemas.openxmlformats.org/officeDocument/2006/relationships/hyperlink" Target="https://deadline.com/2011/12/espn-inks-long-term-deal-with-ncaa-205711/" TargetMode="External"/><Relationship Id="rId4" Type="http://schemas.openxmlformats.org/officeDocument/2006/relationships/hyperlink" Target="https://www.espn.com/nba/story/_/id/11652297/nba-extends-television-deals-espn-tnt" TargetMode="External"/><Relationship Id="rId9" Type="http://schemas.openxmlformats.org/officeDocument/2006/relationships/hyperlink" Target="https://sports.yahoo.com/mlb-fox-strike-new-5-1b-tv-deal-proves-baseball-isnt-close-dying-183048053.html" TargetMode="External"/><Relationship Id="rId14" Type="http://schemas.openxmlformats.org/officeDocument/2006/relationships/hyperlink" Target="https://www.boxscoregeeks.com/articles/a-layman-s-guide-to-the-coming-nba-salary-cap-apocalypse" TargetMode="External"/><Relationship Id="rId22" Type="http://schemas.openxmlformats.org/officeDocument/2006/relationships/hyperlink" Target="https://www.sportsbusinessdaily.com/Journal/Issues/2012/07/16/Colleges/BCS-playoffs.aspx" TargetMode="External"/><Relationship Id="rId27" Type="http://schemas.openxmlformats.org/officeDocument/2006/relationships/hyperlink" Target="https://www.espn.com/college-football/news/story?id=6471380" TargetMode="External"/><Relationship Id="rId30" Type="http://schemas.openxmlformats.org/officeDocument/2006/relationships/hyperlink" Target="https://money.cnn.com/2016/04/12/media/ncaa-march-madness-turner-cbs/index.html" TargetMode="External"/><Relationship Id="rId35" Type="http://schemas.openxmlformats.org/officeDocument/2006/relationships/hyperlink" Target="https://www.chicagotribune.com/sports/college/ct-big-ten-espn-fox-sports-20170724-story.html" TargetMode="External"/><Relationship Id="rId43" Type="http://schemas.openxmlformats.org/officeDocument/2006/relationships/hyperlink" Target="https://www.forbes.com/sites/chrissmith/2016/07/18/the-most-valuable-conferences-in-college-sports-can-the-sec-be-caught/" TargetMode="External"/><Relationship Id="rId8" Type="http://schemas.openxmlformats.org/officeDocument/2006/relationships/hyperlink" Target="https://en.wikipedia.org/wiki/Major_League_Baseball_on_television" TargetMode="External"/><Relationship Id="rId3" Type="http://schemas.openxmlformats.org/officeDocument/2006/relationships/hyperlink" Target="http://www.insidehoops.com/nba-tv-contracts.shtml" TargetMode="External"/><Relationship Id="rId12" Type="http://schemas.openxmlformats.org/officeDocument/2006/relationships/hyperlink" Target="https://www.forbes.com/sites/christinasettimi/2012/10/02/baseball-scores-12-billion-in-television-deals/" TargetMode="External"/><Relationship Id="rId17" Type="http://schemas.openxmlformats.org/officeDocument/2006/relationships/hyperlink" Target="https://en.wikipedia.org/wiki/NASCAR_on_television_and_radio" TargetMode="External"/><Relationship Id="rId25" Type="http://schemas.openxmlformats.org/officeDocument/2006/relationships/hyperlink" Target="https://en.wikipedia.org/wiki/Fox_College_Football" TargetMode="External"/><Relationship Id="rId33" Type="http://schemas.openxmlformats.org/officeDocument/2006/relationships/hyperlink" Target="https://www.hollywoodreporter.com/news/sec-announces-15-year-deal-118050" TargetMode="External"/><Relationship Id="rId38" Type="http://schemas.openxmlformats.org/officeDocument/2006/relationships/hyperlink" Target="https://www.forbes.com/sites/chrissmith/2012/05/09/did-acc-teams-get-ripped-off-with-new-espn-tv-contract/" TargetMode="External"/><Relationship Id="rId46" Type="http://schemas.openxmlformats.org/officeDocument/2006/relationships/hyperlink" Target="https://www.reuters.com/article/us-espn-ncaa/espn-ncaa-extend-deal-through-2023-24-idUSTRE7BE2FM20111215" TargetMode="External"/><Relationship Id="rId20" Type="http://schemas.openxmlformats.org/officeDocument/2006/relationships/hyperlink" Target="https://en.wikipedia.org/wiki/NBC_Olympic_broadcasts" TargetMode="External"/><Relationship Id="rId41" Type="http://schemas.openxmlformats.org/officeDocument/2006/relationships/hyperlink" Target="https://awfulannouncing.com/ncaa/the-big-tens-new-tv-deal-puts-it-into-the-lead-may-provide-a-competitive-edg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848D7-7F42-2247-AC2E-42467A144858}">
  <sheetPr>
    <tabColor theme="4" tint="-0.249977111117893"/>
  </sheetPr>
  <dimension ref="B2:D11"/>
  <sheetViews>
    <sheetView showGridLines="0" workbookViewId="0">
      <selection activeCell="N28" sqref="N28"/>
    </sheetView>
  </sheetViews>
  <sheetFormatPr baseColWidth="10" defaultRowHeight="18"/>
  <cols>
    <col min="1" max="1" width="10.83203125" customWidth="1"/>
    <col min="2" max="2" width="5.1640625" style="67" customWidth="1"/>
    <col min="3" max="3" width="38.6640625" style="67" customWidth="1"/>
    <col min="4" max="4" width="63.1640625" style="67" customWidth="1"/>
  </cols>
  <sheetData>
    <row r="2" spans="2:4">
      <c r="B2" s="66" t="s">
        <v>162</v>
      </c>
    </row>
    <row r="4" spans="2:4">
      <c r="B4" s="70"/>
      <c r="C4" s="71" t="s">
        <v>159</v>
      </c>
      <c r="D4" s="71" t="s">
        <v>160</v>
      </c>
    </row>
    <row r="5" spans="2:4">
      <c r="B5" s="68">
        <v>1</v>
      </c>
      <c r="C5" s="69" t="s">
        <v>161</v>
      </c>
      <c r="D5" s="67" t="s">
        <v>163</v>
      </c>
    </row>
    <row r="6" spans="2:4">
      <c r="B6" s="68">
        <v>2</v>
      </c>
      <c r="C6" s="69" t="s">
        <v>165</v>
      </c>
    </row>
    <row r="7" spans="2:4" ht="19">
      <c r="B7" s="68">
        <v>3</v>
      </c>
      <c r="C7" s="65" t="s">
        <v>164</v>
      </c>
    </row>
    <row r="8" spans="2:4" ht="19">
      <c r="B8" s="68">
        <v>4</v>
      </c>
      <c r="C8" s="65" t="s">
        <v>166</v>
      </c>
    </row>
    <row r="9" spans="2:4" ht="19">
      <c r="B9" s="68">
        <v>5</v>
      </c>
      <c r="C9" s="65" t="s">
        <v>167</v>
      </c>
    </row>
    <row r="10" spans="2:4" ht="19">
      <c r="B10" s="68">
        <v>6</v>
      </c>
      <c r="C10" s="65" t="s">
        <v>170</v>
      </c>
    </row>
    <row r="11" spans="2:4" ht="19">
      <c r="B11" s="68">
        <v>7</v>
      </c>
      <c r="C11" s="65" t="s">
        <v>171</v>
      </c>
    </row>
  </sheetData>
  <hyperlinks>
    <hyperlink ref="C5" location="'Compound Growth Table'!A1" display="Compound Growth Table" xr:uid="{7A3AD0CE-0806-794B-8412-1C8D2BFDD156}"/>
    <hyperlink ref="C6" location="'Timeline of Sports Media Deals'!A1" display="Timeline of Sports Media Deals" xr:uid="{6877C17C-08FD-E841-B9FC-5B08BE6D3E34}"/>
    <hyperlink ref="C7" location="Charts!A1" display="Charts" xr:uid="{407CF726-FCA7-9449-8ED4-E77546EA03C0}"/>
    <hyperlink ref="C8" location="'Media Rights Data - Professiona'!A1" display="Media Rights Data - Professional" xr:uid="{12DB54BA-B74A-6C44-83D3-2AA907A7D3A4}"/>
    <hyperlink ref="C9" location="'Media Rights Data - College'!A1" display="Media Rights Data - College" xr:uid="{B6C6E333-DD1D-3940-9C60-1F8D5EE13113}"/>
    <hyperlink ref="C11" location="References!A1" display="References" xr:uid="{13612F68-3B86-864F-A52D-8AE2E010EB10}"/>
    <hyperlink ref="C10" location="'Media Players in Sports'!A1" display="Media Players in Sports" xr:uid="{93BDDE0A-3B21-954B-BD5E-72C0EF93CF3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8DED0-1030-7040-9740-395BF6130D36}">
  <sheetPr>
    <tabColor theme="4" tint="0.39997558519241921"/>
  </sheetPr>
  <dimension ref="B2:N12"/>
  <sheetViews>
    <sheetView showGridLines="0" workbookViewId="0">
      <selection activeCell="B1" sqref="B1:B1048576"/>
    </sheetView>
  </sheetViews>
  <sheetFormatPr baseColWidth="10" defaultRowHeight="16"/>
  <cols>
    <col min="2" max="2" width="2.33203125" customWidth="1"/>
    <col min="3" max="3" width="8.83203125" customWidth="1"/>
    <col min="4" max="8" width="5.33203125" customWidth="1"/>
    <col min="9" max="9" width="1.33203125" customWidth="1"/>
    <col min="10" max="13" width="6.33203125" customWidth="1"/>
    <col min="14" max="14" width="7.33203125" bestFit="1" customWidth="1"/>
  </cols>
  <sheetData>
    <row r="2" spans="2:14">
      <c r="B2" s="2" t="s">
        <v>158</v>
      </c>
    </row>
    <row r="3" spans="2:14">
      <c r="H3" s="1" t="s">
        <v>116</v>
      </c>
      <c r="N3" s="1" t="s">
        <v>117</v>
      </c>
    </row>
    <row r="4" spans="2:14">
      <c r="C4" s="33"/>
      <c r="D4" s="34">
        <v>0</v>
      </c>
      <c r="E4" s="34">
        <v>1</v>
      </c>
      <c r="F4" s="34">
        <v>2</v>
      </c>
      <c r="G4" s="34">
        <v>3</v>
      </c>
      <c r="H4" s="34">
        <v>4</v>
      </c>
      <c r="I4" s="33"/>
      <c r="J4" s="34">
        <v>5</v>
      </c>
      <c r="K4" s="34">
        <v>6</v>
      </c>
      <c r="L4" s="34">
        <v>7</v>
      </c>
      <c r="M4" s="34">
        <v>8</v>
      </c>
      <c r="N4" s="34">
        <v>9</v>
      </c>
    </row>
    <row r="5" spans="2:14">
      <c r="C5" s="32">
        <v>0.02</v>
      </c>
      <c r="D5" s="22">
        <f>((1+$C5)^D$4)</f>
        <v>1</v>
      </c>
      <c r="E5" s="22">
        <f t="shared" ref="E5:N9" si="0">((1+$C5)^E$4)</f>
        <v>1.02</v>
      </c>
      <c r="F5" s="22">
        <f t="shared" si="0"/>
        <v>1.0404</v>
      </c>
      <c r="G5" s="22">
        <f t="shared" si="0"/>
        <v>1.0612079999999999</v>
      </c>
      <c r="H5" s="35">
        <f t="shared" si="0"/>
        <v>1.08243216</v>
      </c>
      <c r="J5" s="22">
        <f t="shared" si="0"/>
        <v>1.1040808032</v>
      </c>
      <c r="K5" s="22">
        <f t="shared" si="0"/>
        <v>1.1261624192640001</v>
      </c>
      <c r="L5" s="22">
        <f t="shared" si="0"/>
        <v>1.1486856676492798</v>
      </c>
      <c r="M5" s="22">
        <f t="shared" si="0"/>
        <v>1.1716593810022655</v>
      </c>
      <c r="N5" s="35">
        <f t="shared" si="0"/>
        <v>1.1950925686223108</v>
      </c>
    </row>
    <row r="6" spans="2:14">
      <c r="C6" s="29">
        <v>0.05</v>
      </c>
      <c r="D6" s="22">
        <f t="shared" ref="D6:D9" si="1">((1+$C6)^D$4)</f>
        <v>1</v>
      </c>
      <c r="E6" s="22">
        <f t="shared" si="0"/>
        <v>1.05</v>
      </c>
      <c r="F6" s="22">
        <f t="shared" si="0"/>
        <v>1.1025</v>
      </c>
      <c r="G6" s="22">
        <f t="shared" si="0"/>
        <v>1.1576250000000001</v>
      </c>
      <c r="H6" s="30">
        <f t="shared" si="0"/>
        <v>1.21550625</v>
      </c>
      <c r="I6" s="28"/>
      <c r="J6" s="22">
        <f t="shared" si="0"/>
        <v>1.2762815625000001</v>
      </c>
      <c r="K6" s="22">
        <f t="shared" si="0"/>
        <v>1.340095640625</v>
      </c>
      <c r="L6" s="22">
        <f t="shared" si="0"/>
        <v>1.4071004226562502</v>
      </c>
      <c r="M6" s="22">
        <f t="shared" si="0"/>
        <v>1.4774554437890626</v>
      </c>
      <c r="N6" s="30">
        <f t="shared" si="0"/>
        <v>1.5513282159785158</v>
      </c>
    </row>
    <row r="7" spans="2:14">
      <c r="C7" s="29">
        <v>0.1</v>
      </c>
      <c r="D7" s="22">
        <f t="shared" si="1"/>
        <v>1</v>
      </c>
      <c r="E7" s="22">
        <f t="shared" si="0"/>
        <v>1.1000000000000001</v>
      </c>
      <c r="F7" s="22">
        <f t="shared" si="0"/>
        <v>1.2100000000000002</v>
      </c>
      <c r="G7" s="22">
        <f t="shared" si="0"/>
        <v>1.3310000000000004</v>
      </c>
      <c r="H7" s="30">
        <f t="shared" si="0"/>
        <v>1.4641000000000004</v>
      </c>
      <c r="J7" s="22">
        <f t="shared" si="0"/>
        <v>1.6105100000000006</v>
      </c>
      <c r="K7" s="22">
        <f t="shared" si="0"/>
        <v>1.7715610000000008</v>
      </c>
      <c r="L7" s="22">
        <f t="shared" si="0"/>
        <v>1.9487171000000012</v>
      </c>
      <c r="M7" s="22">
        <f t="shared" si="0"/>
        <v>2.1435888100000011</v>
      </c>
      <c r="N7" s="30">
        <f t="shared" si="0"/>
        <v>2.3579476910000015</v>
      </c>
    </row>
    <row r="8" spans="2:14">
      <c r="C8" s="29">
        <v>0.15</v>
      </c>
      <c r="D8" s="22">
        <f t="shared" si="1"/>
        <v>1</v>
      </c>
      <c r="E8" s="22">
        <f t="shared" si="0"/>
        <v>1.1499999999999999</v>
      </c>
      <c r="F8" s="22">
        <f t="shared" si="0"/>
        <v>1.3224999999999998</v>
      </c>
      <c r="G8" s="22">
        <f t="shared" si="0"/>
        <v>1.5208749999999995</v>
      </c>
      <c r="H8" s="30">
        <f t="shared" si="0"/>
        <v>1.7490062499999994</v>
      </c>
      <c r="J8" s="22">
        <f t="shared" si="0"/>
        <v>2.0113571874999994</v>
      </c>
      <c r="K8" s="22">
        <f t="shared" si="0"/>
        <v>2.3130607656249991</v>
      </c>
      <c r="L8" s="22">
        <f t="shared" si="0"/>
        <v>2.6600198804687483</v>
      </c>
      <c r="M8" s="22">
        <f t="shared" si="0"/>
        <v>3.0590228625390603</v>
      </c>
      <c r="N8" s="30">
        <f t="shared" si="0"/>
        <v>3.5178762919199191</v>
      </c>
    </row>
    <row r="9" spans="2:14">
      <c r="C9" s="29">
        <v>0.2</v>
      </c>
      <c r="D9" s="22">
        <f t="shared" si="1"/>
        <v>1</v>
      </c>
      <c r="E9" s="22">
        <f t="shared" si="0"/>
        <v>1.2</v>
      </c>
      <c r="F9" s="22">
        <f t="shared" si="0"/>
        <v>1.44</v>
      </c>
      <c r="G9" s="22">
        <f t="shared" si="0"/>
        <v>1.728</v>
      </c>
      <c r="H9" s="31">
        <f t="shared" si="0"/>
        <v>2.0735999999999999</v>
      </c>
      <c r="J9" s="22">
        <f t="shared" si="0"/>
        <v>2.4883199999999999</v>
      </c>
      <c r="K9" s="22">
        <f t="shared" si="0"/>
        <v>2.9859839999999997</v>
      </c>
      <c r="L9" s="22">
        <f t="shared" si="0"/>
        <v>3.5831807999999996</v>
      </c>
      <c r="M9" s="22">
        <f t="shared" si="0"/>
        <v>4.2998169599999994</v>
      </c>
      <c r="N9" s="31">
        <f t="shared" si="0"/>
        <v>5.1597803519999994</v>
      </c>
    </row>
    <row r="11" spans="2:14">
      <c r="C11" s="33"/>
      <c r="D11" s="34">
        <v>0</v>
      </c>
      <c r="E11" s="34">
        <v>1</v>
      </c>
      <c r="F11" s="34">
        <v>2</v>
      </c>
      <c r="G11" s="34">
        <v>3</v>
      </c>
      <c r="H11" s="34">
        <v>4</v>
      </c>
      <c r="I11" s="33"/>
      <c r="J11" s="34">
        <v>5</v>
      </c>
      <c r="K11" s="34">
        <v>6</v>
      </c>
      <c r="L11" s="34">
        <v>7</v>
      </c>
      <c r="M11" s="34">
        <v>8</v>
      </c>
      <c r="N11" s="34">
        <v>9</v>
      </c>
    </row>
    <row r="12" spans="2:14">
      <c r="C12" s="63">
        <v>4.3999999999999997E-2</v>
      </c>
      <c r="D12" s="22">
        <f>((1+$C12)^D$4)</f>
        <v>1</v>
      </c>
      <c r="E12" s="22">
        <f t="shared" ref="E12:N12" si="2">((1+$C12)^E$4)</f>
        <v>1.044</v>
      </c>
      <c r="F12" s="22">
        <f t="shared" si="2"/>
        <v>1.089936</v>
      </c>
      <c r="G12" s="22">
        <f t="shared" si="2"/>
        <v>1.1378931840000002</v>
      </c>
      <c r="H12" s="35">
        <f t="shared" si="2"/>
        <v>1.1879604840960001</v>
      </c>
      <c r="J12" s="22">
        <f t="shared" si="2"/>
        <v>1.240230745396224</v>
      </c>
      <c r="K12" s="22">
        <f t="shared" si="2"/>
        <v>1.2948008981936581</v>
      </c>
      <c r="L12" s="22">
        <f t="shared" si="2"/>
        <v>1.3517721377141791</v>
      </c>
      <c r="M12" s="22">
        <f t="shared" si="2"/>
        <v>1.4112501117736029</v>
      </c>
      <c r="N12" s="35">
        <f t="shared" si="2"/>
        <v>1.4733451166916416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81819-4906-464E-BDD2-BC9CE109ACC8}">
  <sheetPr>
    <tabColor rgb="FF00B050"/>
  </sheetPr>
  <dimension ref="B2:BJ64"/>
  <sheetViews>
    <sheetView showGridLines="0" workbookViewId="0">
      <selection activeCell="AU37" sqref="AU37"/>
    </sheetView>
  </sheetViews>
  <sheetFormatPr baseColWidth="10" defaultRowHeight="16"/>
  <cols>
    <col min="1" max="1" width="3.83203125" customWidth="1"/>
    <col min="2" max="2" width="2.5" customWidth="1"/>
    <col min="3" max="3" width="4.83203125" bestFit="1" customWidth="1"/>
    <col min="4" max="4" width="13.6640625" bestFit="1" customWidth="1"/>
    <col min="6" max="6" width="1.5" style="45" customWidth="1"/>
    <col min="7" max="7" width="3.5" style="45" customWidth="1"/>
    <col min="8" max="8" width="14.6640625" style="45" customWidth="1"/>
    <col min="9" max="9" width="10.83203125" style="45"/>
    <col min="10" max="10" width="5.5" customWidth="1"/>
    <col min="11" max="11" width="1.6640625" customWidth="1"/>
    <col min="12" max="12" width="2" customWidth="1"/>
    <col min="13" max="13" width="19.5" bestFit="1" customWidth="1"/>
    <col min="14" max="32" width="5.1640625" hidden="1" customWidth="1"/>
    <col min="33" max="46" width="5.6640625" bestFit="1" customWidth="1"/>
    <col min="47" max="58" width="6.6640625" bestFit="1" customWidth="1"/>
    <col min="59" max="59" width="3" customWidth="1"/>
    <col min="60" max="60" width="10.5" customWidth="1"/>
    <col min="61" max="61" width="11.5" bestFit="1" customWidth="1"/>
    <col min="62" max="62" width="9.6640625" customWidth="1"/>
  </cols>
  <sheetData>
    <row r="2" spans="2:62">
      <c r="B2" s="2" t="s">
        <v>29</v>
      </c>
      <c r="K2" s="1" t="s">
        <v>147</v>
      </c>
    </row>
    <row r="3" spans="2:62">
      <c r="K3" s="19" t="s">
        <v>148</v>
      </c>
    </row>
    <row r="4" spans="2:62">
      <c r="C4" s="11" t="str">
        <f>'Media Rights Data - Professiona'!C5</f>
        <v>NFL</v>
      </c>
      <c r="G4" s="52" t="str">
        <f>'Media Rights Data - College'!C5</f>
        <v>NCAA March Madness</v>
      </c>
      <c r="K4" t="s">
        <v>102</v>
      </c>
      <c r="N4">
        <v>0</v>
      </c>
      <c r="O4">
        <v>1</v>
      </c>
      <c r="P4">
        <v>2</v>
      </c>
      <c r="Q4">
        <v>3</v>
      </c>
      <c r="R4">
        <v>4</v>
      </c>
      <c r="S4">
        <v>5</v>
      </c>
      <c r="T4">
        <v>6</v>
      </c>
      <c r="U4">
        <v>7</v>
      </c>
      <c r="V4">
        <v>8</v>
      </c>
      <c r="W4">
        <v>9</v>
      </c>
      <c r="X4">
        <v>10</v>
      </c>
      <c r="Y4">
        <v>11</v>
      </c>
      <c r="Z4">
        <v>12</v>
      </c>
      <c r="AA4">
        <v>13</v>
      </c>
      <c r="AB4">
        <v>14</v>
      </c>
      <c r="AC4">
        <v>15</v>
      </c>
      <c r="AD4">
        <v>16</v>
      </c>
      <c r="AE4">
        <v>17</v>
      </c>
      <c r="AF4">
        <v>18</v>
      </c>
      <c r="AG4" s="64">
        <v>0</v>
      </c>
      <c r="AH4" s="64">
        <v>1</v>
      </c>
      <c r="AI4" s="64">
        <v>2</v>
      </c>
      <c r="AJ4" s="64">
        <v>3</v>
      </c>
      <c r="AK4" s="64">
        <v>4</v>
      </c>
      <c r="AL4" s="64">
        <v>5</v>
      </c>
      <c r="AM4" s="64">
        <v>6</v>
      </c>
      <c r="AN4" s="64">
        <v>7</v>
      </c>
      <c r="AO4" s="64">
        <v>8</v>
      </c>
      <c r="AP4" s="64">
        <v>9</v>
      </c>
      <c r="AQ4" s="64">
        <v>10</v>
      </c>
      <c r="AR4" s="64">
        <v>11</v>
      </c>
      <c r="AS4" s="64">
        <v>12</v>
      </c>
      <c r="AT4" s="64">
        <v>13</v>
      </c>
      <c r="AU4" s="64">
        <v>14</v>
      </c>
      <c r="AV4" s="64">
        <v>15</v>
      </c>
      <c r="AW4" s="64">
        <v>16</v>
      </c>
      <c r="AX4" s="64">
        <v>17</v>
      </c>
      <c r="AY4" s="64">
        <v>18</v>
      </c>
      <c r="AZ4" s="64">
        <v>19</v>
      </c>
      <c r="BA4" s="64">
        <v>20</v>
      </c>
      <c r="BB4" s="64">
        <v>21</v>
      </c>
      <c r="BC4" s="64">
        <v>22</v>
      </c>
      <c r="BD4" s="64">
        <v>23</v>
      </c>
      <c r="BE4" s="64">
        <v>24</v>
      </c>
      <c r="BF4" s="64">
        <v>25</v>
      </c>
    </row>
    <row r="5" spans="2:62" ht="17" thickBot="1">
      <c r="D5" t="str">
        <f>'Media Rights Data - Professiona'!D6</f>
        <v>Started</v>
      </c>
      <c r="E5">
        <f>'Media Rights Data - Professiona'!E6</f>
        <v>2014</v>
      </c>
      <c r="H5" s="45" t="str">
        <f>'Media Rights Data - College'!D6</f>
        <v>Started</v>
      </c>
      <c r="I5">
        <f>'Media Rights Data - College'!E6</f>
        <v>2024</v>
      </c>
    </row>
    <row r="6" spans="2:62" ht="17" thickBot="1">
      <c r="D6" t="str">
        <f>'Media Rights Data - Professiona'!D7</f>
        <v>Value Per Year</v>
      </c>
      <c r="E6" s="24">
        <f>'Media Rights Data - Professiona'!E7</f>
        <v>4950000000</v>
      </c>
      <c r="F6" s="39"/>
      <c r="H6" s="45" t="str">
        <f>'Media Rights Data - College'!D7</f>
        <v>Value Per Year</v>
      </c>
      <c r="I6" s="24">
        <f>'Media Rights Data - College'!E7</f>
        <v>1100000000</v>
      </c>
      <c r="N6" s="16">
        <v>1980</v>
      </c>
      <c r="O6" s="16">
        <v>1981</v>
      </c>
      <c r="P6" s="16">
        <v>1982</v>
      </c>
      <c r="Q6" s="16">
        <v>1983</v>
      </c>
      <c r="R6" s="16">
        <v>1984</v>
      </c>
      <c r="S6" s="16">
        <v>1985</v>
      </c>
      <c r="T6" s="16">
        <v>1986</v>
      </c>
      <c r="U6" s="16">
        <v>1987</v>
      </c>
      <c r="V6" s="16">
        <v>1988</v>
      </c>
      <c r="W6" s="16">
        <v>1989</v>
      </c>
      <c r="X6" s="16">
        <v>1990</v>
      </c>
      <c r="Y6" s="16">
        <v>1991</v>
      </c>
      <c r="Z6" s="16">
        <v>1992</v>
      </c>
      <c r="AA6" s="16">
        <v>1993</v>
      </c>
      <c r="AB6" s="16">
        <v>1994</v>
      </c>
      <c r="AC6" s="16">
        <v>1995</v>
      </c>
      <c r="AD6" s="16">
        <v>1996</v>
      </c>
      <c r="AE6" s="16">
        <v>1997</v>
      </c>
      <c r="AF6" s="16">
        <v>1998</v>
      </c>
      <c r="AG6" s="4">
        <v>2000</v>
      </c>
      <c r="AH6" s="4">
        <v>2001</v>
      </c>
      <c r="AI6" s="4">
        <v>2002</v>
      </c>
      <c r="AJ6" s="4">
        <v>2003</v>
      </c>
      <c r="AK6" s="4">
        <v>2004</v>
      </c>
      <c r="AL6" s="4">
        <v>2005</v>
      </c>
      <c r="AM6" s="4">
        <v>2006</v>
      </c>
      <c r="AN6" s="4">
        <v>2007</v>
      </c>
      <c r="AO6" s="4">
        <v>2008</v>
      </c>
      <c r="AP6" s="4">
        <v>2009</v>
      </c>
      <c r="AQ6" s="4">
        <v>2010</v>
      </c>
      <c r="AR6" s="4">
        <v>2011</v>
      </c>
      <c r="AS6" s="4">
        <v>2012</v>
      </c>
      <c r="AT6" s="4">
        <v>2013</v>
      </c>
      <c r="AU6" s="4">
        <v>2014</v>
      </c>
      <c r="AV6" s="4">
        <v>2015</v>
      </c>
      <c r="AW6" s="4">
        <v>2016</v>
      </c>
      <c r="AX6" s="4">
        <v>2017</v>
      </c>
      <c r="AY6" s="4">
        <v>2018</v>
      </c>
      <c r="AZ6" s="4">
        <v>2019</v>
      </c>
      <c r="BA6" s="4">
        <v>2020</v>
      </c>
      <c r="BB6" s="4">
        <v>2021</v>
      </c>
      <c r="BC6" s="4">
        <v>2022</v>
      </c>
      <c r="BD6" s="4">
        <v>2023</v>
      </c>
      <c r="BE6" s="4">
        <v>2024</v>
      </c>
      <c r="BF6" s="4">
        <v>2025</v>
      </c>
      <c r="BH6" s="54" t="s">
        <v>104</v>
      </c>
      <c r="BI6" s="55" t="s">
        <v>105</v>
      </c>
      <c r="BJ6" s="56" t="s">
        <v>125</v>
      </c>
    </row>
    <row r="7" spans="2:62">
      <c r="D7" t="str">
        <f>'Media Rights Data - Professiona'!D8</f>
        <v>Started</v>
      </c>
      <c r="E7">
        <f>'Media Rights Data - Professiona'!E8</f>
        <v>2006</v>
      </c>
      <c r="H7" s="45" t="str">
        <f>'Media Rights Data - College'!D8</f>
        <v>Started</v>
      </c>
      <c r="I7">
        <f>'Media Rights Data - College'!E8</f>
        <v>2010</v>
      </c>
      <c r="L7" s="1" t="s">
        <v>96</v>
      </c>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row>
    <row r="8" spans="2:62">
      <c r="D8" t="str">
        <f>'Media Rights Data - Professiona'!D9</f>
        <v>Value Per Year</v>
      </c>
      <c r="E8" s="24">
        <f>'Media Rights Data - Professiona'!E9</f>
        <v>2200000000</v>
      </c>
      <c r="F8" s="39"/>
      <c r="H8" s="45" t="str">
        <f>'Media Rights Data - College'!D9</f>
        <v>Value Per Year</v>
      </c>
      <c r="I8" s="24">
        <f>'Media Rights Data - College'!E9</f>
        <v>771428571.42857146</v>
      </c>
      <c r="M8" t="s">
        <v>3</v>
      </c>
      <c r="AG8" s="39">
        <f>$E$10</f>
        <v>1100000000</v>
      </c>
      <c r="AH8" s="39">
        <f t="shared" ref="AH8:AL8" si="0">$E$10</f>
        <v>1100000000</v>
      </c>
      <c r="AI8" s="39">
        <f t="shared" si="0"/>
        <v>1100000000</v>
      </c>
      <c r="AJ8" s="39">
        <f t="shared" si="0"/>
        <v>1100000000</v>
      </c>
      <c r="AK8" s="39">
        <f t="shared" si="0"/>
        <v>1100000000</v>
      </c>
      <c r="AL8" s="39">
        <f t="shared" si="0"/>
        <v>1100000000</v>
      </c>
      <c r="AM8" s="39">
        <f>$E$8</f>
        <v>2200000000</v>
      </c>
      <c r="AN8" s="39">
        <f t="shared" ref="AN8:AT8" si="1">$E$8</f>
        <v>2200000000</v>
      </c>
      <c r="AO8" s="39">
        <f t="shared" si="1"/>
        <v>2200000000</v>
      </c>
      <c r="AP8" s="39">
        <f t="shared" si="1"/>
        <v>2200000000</v>
      </c>
      <c r="AQ8" s="39">
        <f t="shared" si="1"/>
        <v>2200000000</v>
      </c>
      <c r="AR8" s="39">
        <f t="shared" si="1"/>
        <v>2200000000</v>
      </c>
      <c r="AS8" s="39">
        <f t="shared" si="1"/>
        <v>2200000000</v>
      </c>
      <c r="AT8" s="39">
        <f t="shared" si="1"/>
        <v>2200000000</v>
      </c>
      <c r="AU8" s="39">
        <f>$E$6</f>
        <v>4950000000</v>
      </c>
      <c r="AV8" s="39">
        <f t="shared" ref="AV8:BF8" si="2">$E$6</f>
        <v>4950000000</v>
      </c>
      <c r="AW8" s="39">
        <f t="shared" si="2"/>
        <v>4950000000</v>
      </c>
      <c r="AX8" s="39">
        <f t="shared" si="2"/>
        <v>4950000000</v>
      </c>
      <c r="AY8" s="39">
        <f t="shared" si="2"/>
        <v>4950000000</v>
      </c>
      <c r="AZ8" s="39">
        <f t="shared" si="2"/>
        <v>4950000000</v>
      </c>
      <c r="BA8" s="39">
        <f t="shared" si="2"/>
        <v>4950000000</v>
      </c>
      <c r="BB8" s="39">
        <f t="shared" si="2"/>
        <v>4950000000</v>
      </c>
      <c r="BC8" s="39">
        <f t="shared" si="2"/>
        <v>4950000000</v>
      </c>
      <c r="BD8" s="39">
        <f t="shared" si="2"/>
        <v>4950000000</v>
      </c>
      <c r="BE8" s="39">
        <f t="shared" si="2"/>
        <v>4950000000</v>
      </c>
      <c r="BF8" s="39">
        <f t="shared" si="2"/>
        <v>4950000000</v>
      </c>
    </row>
    <row r="9" spans="2:62">
      <c r="D9" t="str">
        <f>'Media Rights Data - Professiona'!D10</f>
        <v>Started</v>
      </c>
      <c r="E9">
        <f>'Media Rights Data - Professiona'!E10</f>
        <v>1998</v>
      </c>
      <c r="H9" s="45" t="str">
        <f>'Media Rights Data - College'!D10</f>
        <v>Started</v>
      </c>
      <c r="I9">
        <f>'Media Rights Data - College'!E10</f>
        <v>1999</v>
      </c>
      <c r="M9" t="s">
        <v>10</v>
      </c>
      <c r="AG9" s="39">
        <f>$E$19</f>
        <v>612500000</v>
      </c>
      <c r="AH9" s="39">
        <f t="shared" ref="AH9:AI9" si="3">$E$19</f>
        <v>612500000</v>
      </c>
      <c r="AI9" s="39">
        <f t="shared" si="3"/>
        <v>612500000</v>
      </c>
      <c r="AJ9" s="39">
        <f>$E$17</f>
        <v>766666666.66666663</v>
      </c>
      <c r="AK9" s="39">
        <f>'Media Rights Data - Professiona'!$I$30</f>
        <v>766666666.66666663</v>
      </c>
      <c r="AL9" s="39">
        <f>'Media Rights Data - Professiona'!$I$30</f>
        <v>766666666.66666663</v>
      </c>
      <c r="AM9" s="39">
        <f>'Media Rights Data - Professiona'!$I$30</f>
        <v>766666666.66666663</v>
      </c>
      <c r="AN9" s="39">
        <f>'Media Rights Data - Professiona'!$I$30</f>
        <v>766666666.66666663</v>
      </c>
      <c r="AO9" s="39">
        <f>'Media Rights Data - Professiona'!$I$30</f>
        <v>766666666.66666663</v>
      </c>
      <c r="AP9" s="39">
        <f>$E$15</f>
        <v>930000000</v>
      </c>
      <c r="AQ9" s="39">
        <f>'Media Rights Data - Professiona'!$I$26</f>
        <v>930000000</v>
      </c>
      <c r="AR9" s="39">
        <f>'Media Rights Data - Professiona'!$I$26</f>
        <v>930000000</v>
      </c>
      <c r="AS9" s="39">
        <f>'Media Rights Data - Professiona'!$I$26</f>
        <v>930000000</v>
      </c>
      <c r="AT9" s="39">
        <f>'Media Rights Data - Professiona'!$I$26</f>
        <v>930000000</v>
      </c>
      <c r="AU9" s="39">
        <f>'Media Rights Data - Professiona'!$I$26</f>
        <v>930000000</v>
      </c>
      <c r="AV9" s="39">
        <f>'Media Rights Data - Professiona'!$I$26</f>
        <v>930000000</v>
      </c>
      <c r="AW9" s="39">
        <f>$E$13</f>
        <v>2666666666.6666665</v>
      </c>
      <c r="AX9" s="39">
        <f>'Media Rights Data - Professiona'!$I$22</f>
        <v>2666666666.6666665</v>
      </c>
      <c r="AY9" s="39">
        <f>'Media Rights Data - Professiona'!$I$22</f>
        <v>2666666666.6666665</v>
      </c>
      <c r="AZ9" s="39">
        <f>'Media Rights Data - Professiona'!$I$22</f>
        <v>2666666666.6666665</v>
      </c>
      <c r="BA9" s="39">
        <f>'Media Rights Data - Professiona'!$I$22</f>
        <v>2666666666.6666665</v>
      </c>
      <c r="BB9" s="39">
        <f>'Media Rights Data - Professiona'!$I$22</f>
        <v>2666666666.6666665</v>
      </c>
      <c r="BC9" s="39">
        <f>'Media Rights Data - Professiona'!$I$22</f>
        <v>2666666666.6666665</v>
      </c>
      <c r="BD9" s="39">
        <f>'Media Rights Data - Professiona'!$I$22</f>
        <v>2666666666.6666665</v>
      </c>
      <c r="BE9" s="39">
        <f>'Media Rights Data - Professiona'!$I$22</f>
        <v>2666666666.6666665</v>
      </c>
      <c r="BF9" s="39">
        <f>'Media Rights Data - Professiona'!$I$22</f>
        <v>2666666666.6666665</v>
      </c>
    </row>
    <row r="10" spans="2:62">
      <c r="D10" t="str">
        <f>'Media Rights Data - Professiona'!D11</f>
        <v>Value Per Year</v>
      </c>
      <c r="E10" s="24">
        <f>'Media Rights Data - Professiona'!E11</f>
        <v>1100000000</v>
      </c>
      <c r="F10" s="39"/>
      <c r="H10" s="45" t="str">
        <f>'Media Rights Data - College'!D11</f>
        <v>Value Per Year</v>
      </c>
      <c r="I10" s="24">
        <f>'Media Rights Data - College'!E11</f>
        <v>545454545.4545455</v>
      </c>
      <c r="M10" t="s">
        <v>51</v>
      </c>
      <c r="AG10" s="39">
        <f>$E$28</f>
        <v>416666667</v>
      </c>
      <c r="AH10" s="39">
        <f t="shared" ref="AH10:AL10" si="4">$E$28</f>
        <v>416666667</v>
      </c>
      <c r="AI10" s="39">
        <f t="shared" si="4"/>
        <v>416666667</v>
      </c>
      <c r="AJ10" s="39">
        <f t="shared" si="4"/>
        <v>416666667</v>
      </c>
      <c r="AK10" s="39">
        <f t="shared" si="4"/>
        <v>416666667</v>
      </c>
      <c r="AL10" s="39">
        <f t="shared" si="4"/>
        <v>416666667</v>
      </c>
      <c r="AM10" s="17">
        <f>$E$26</f>
        <v>755000000</v>
      </c>
      <c r="AN10" s="17">
        <f t="shared" ref="AN10:AT10" si="5">$E$26</f>
        <v>755000000</v>
      </c>
      <c r="AO10" s="17">
        <f t="shared" si="5"/>
        <v>755000000</v>
      </c>
      <c r="AP10" s="17">
        <f t="shared" si="5"/>
        <v>755000000</v>
      </c>
      <c r="AQ10" s="17">
        <f t="shared" si="5"/>
        <v>755000000</v>
      </c>
      <c r="AR10" s="17">
        <f t="shared" si="5"/>
        <v>755000000</v>
      </c>
      <c r="AS10" s="17">
        <f t="shared" si="5"/>
        <v>755000000</v>
      </c>
      <c r="AT10" s="17">
        <f t="shared" si="5"/>
        <v>755000000</v>
      </c>
      <c r="AU10" s="17">
        <f>$E$24</f>
        <v>1550000000</v>
      </c>
      <c r="AV10" s="17">
        <f t="shared" ref="AV10:BB10" si="6">$E$24</f>
        <v>1550000000</v>
      </c>
      <c r="AW10" s="17">
        <f t="shared" si="6"/>
        <v>1550000000</v>
      </c>
      <c r="AX10" s="17">
        <f t="shared" si="6"/>
        <v>1550000000</v>
      </c>
      <c r="AY10" s="17">
        <f t="shared" si="6"/>
        <v>1550000000</v>
      </c>
      <c r="AZ10" s="17">
        <f t="shared" si="6"/>
        <v>1550000000</v>
      </c>
      <c r="BA10" s="17">
        <f t="shared" si="6"/>
        <v>1550000000</v>
      </c>
      <c r="BB10" s="17">
        <f t="shared" si="6"/>
        <v>1550000000</v>
      </c>
      <c r="BC10" s="17">
        <f>$E$22</f>
        <v>1687500000</v>
      </c>
      <c r="BD10" s="17">
        <f t="shared" ref="BD10:BF10" si="7">$E$22</f>
        <v>1687500000</v>
      </c>
      <c r="BE10" s="17">
        <f t="shared" si="7"/>
        <v>1687500000</v>
      </c>
      <c r="BF10" s="17">
        <f t="shared" si="7"/>
        <v>1687500000</v>
      </c>
    </row>
    <row r="11" spans="2:62">
      <c r="C11" s="11" t="str">
        <f>'Media Rights Data - Professiona'!C12</f>
        <v>NBA</v>
      </c>
      <c r="G11" s="52" t="str">
        <f>'Media Rights Data - College'!C12</f>
        <v>BCS/College Football Playoffs</v>
      </c>
      <c r="I11"/>
      <c r="M11" t="s">
        <v>65</v>
      </c>
      <c r="AG11" s="17"/>
      <c r="AH11" s="17"/>
      <c r="AI11" s="17"/>
      <c r="AJ11" s="17"/>
      <c r="AK11" s="17">
        <f>$E$35</f>
        <v>60000000</v>
      </c>
      <c r="AL11" s="17">
        <f>$E$35</f>
        <v>60000000</v>
      </c>
      <c r="AM11" s="17">
        <f>$E$33</f>
        <v>70000000</v>
      </c>
      <c r="AN11" s="17">
        <f t="shared" ref="AN11:AS11" si="8">$E$33</f>
        <v>70000000</v>
      </c>
      <c r="AO11" s="17">
        <f t="shared" si="8"/>
        <v>70000000</v>
      </c>
      <c r="AP11" s="17">
        <f t="shared" si="8"/>
        <v>70000000</v>
      </c>
      <c r="AQ11" s="17">
        <f t="shared" si="8"/>
        <v>70000000</v>
      </c>
      <c r="AR11" s="17">
        <f t="shared" si="8"/>
        <v>70000000</v>
      </c>
      <c r="AS11" s="17">
        <f t="shared" si="8"/>
        <v>70000000</v>
      </c>
      <c r="AT11" s="17">
        <f>$E$31</f>
        <v>200000000</v>
      </c>
      <c r="AU11" s="17">
        <f t="shared" ref="AU11:BF11" si="9">$E$31</f>
        <v>200000000</v>
      </c>
      <c r="AV11" s="17">
        <f t="shared" si="9"/>
        <v>200000000</v>
      </c>
      <c r="AW11" s="17">
        <f t="shared" si="9"/>
        <v>200000000</v>
      </c>
      <c r="AX11" s="17">
        <f t="shared" si="9"/>
        <v>200000000</v>
      </c>
      <c r="AY11" s="17">
        <f t="shared" si="9"/>
        <v>200000000</v>
      </c>
      <c r="AZ11" s="17">
        <f t="shared" si="9"/>
        <v>200000000</v>
      </c>
      <c r="BA11" s="17">
        <f t="shared" si="9"/>
        <v>200000000</v>
      </c>
      <c r="BB11" s="17">
        <f t="shared" si="9"/>
        <v>200000000</v>
      </c>
      <c r="BC11" s="17">
        <f t="shared" si="9"/>
        <v>200000000</v>
      </c>
      <c r="BD11" s="40">
        <f t="shared" si="9"/>
        <v>200000000</v>
      </c>
      <c r="BE11" s="40">
        <f t="shared" si="9"/>
        <v>200000000</v>
      </c>
      <c r="BF11" s="40">
        <f t="shared" si="9"/>
        <v>200000000</v>
      </c>
    </row>
    <row r="12" spans="2:62">
      <c r="C12" s="11"/>
      <c r="D12" t="str">
        <f>'Media Rights Data - Professiona'!D13</f>
        <v>Started</v>
      </c>
      <c r="E12">
        <f>'Media Rights Data - Professiona'!E13</f>
        <v>2016</v>
      </c>
      <c r="H12" s="45" t="str">
        <f>'Media Rights Data - College'!D13</f>
        <v>Started</v>
      </c>
      <c r="I12">
        <f>'Media Rights Data - College'!E13</f>
        <v>2014</v>
      </c>
      <c r="M12" t="s">
        <v>67</v>
      </c>
      <c r="AG12" s="17"/>
      <c r="AH12" s="17"/>
      <c r="AI12" s="17"/>
      <c r="AJ12" s="17"/>
      <c r="AK12" s="17"/>
      <c r="AL12" s="17"/>
      <c r="AM12" s="17"/>
      <c r="AN12" s="17">
        <f>$E$46</f>
        <v>21180000</v>
      </c>
      <c r="AO12" s="17">
        <f>$E$46</f>
        <v>21180000</v>
      </c>
      <c r="AP12" s="17">
        <f>$E$44</f>
        <v>20000000</v>
      </c>
      <c r="AQ12" s="17">
        <f t="shared" ref="AQ12:AR12" si="10">$E$44</f>
        <v>20000000</v>
      </c>
      <c r="AR12" s="17">
        <f t="shared" si="10"/>
        <v>20000000</v>
      </c>
      <c r="AS12" s="17">
        <f>$E$42</f>
        <v>28000000</v>
      </c>
      <c r="AT12" s="17">
        <f t="shared" ref="AT12:AU12" si="11">$E$42</f>
        <v>28000000</v>
      </c>
      <c r="AU12" s="17">
        <f t="shared" si="11"/>
        <v>28000000</v>
      </c>
      <c r="AV12" s="17">
        <f>$E$40</f>
        <v>90000000</v>
      </c>
      <c r="AW12" s="17">
        <f t="shared" ref="AW12:BF12" si="12">$E$40</f>
        <v>90000000</v>
      </c>
      <c r="AX12" s="17">
        <f t="shared" si="12"/>
        <v>90000000</v>
      </c>
      <c r="AY12" s="17">
        <f t="shared" si="12"/>
        <v>90000000</v>
      </c>
      <c r="AZ12" s="17">
        <f t="shared" si="12"/>
        <v>90000000</v>
      </c>
      <c r="BA12" s="17">
        <f t="shared" si="12"/>
        <v>90000000</v>
      </c>
      <c r="BB12" s="17">
        <f t="shared" si="12"/>
        <v>90000000</v>
      </c>
      <c r="BC12" s="17">
        <f t="shared" si="12"/>
        <v>90000000</v>
      </c>
      <c r="BD12" s="40">
        <f>$E$40</f>
        <v>90000000</v>
      </c>
      <c r="BE12" s="40">
        <f t="shared" si="12"/>
        <v>90000000</v>
      </c>
      <c r="BF12" s="40">
        <f t="shared" si="12"/>
        <v>90000000</v>
      </c>
    </row>
    <row r="13" spans="2:62">
      <c r="C13" s="11"/>
      <c r="D13" t="str">
        <f>'Media Rights Data - Professiona'!D14</f>
        <v>Value Per Year</v>
      </c>
      <c r="E13" s="24">
        <f>'Media Rights Data - Professiona'!E14</f>
        <v>2666666666.6666665</v>
      </c>
      <c r="F13" s="39"/>
      <c r="H13" s="45" t="str">
        <f>'Media Rights Data - College'!D14</f>
        <v>Value Per Year</v>
      </c>
      <c r="I13" s="24">
        <f>'Media Rights Data - College'!E14</f>
        <v>608333333.33333337</v>
      </c>
      <c r="M13" t="s">
        <v>108</v>
      </c>
      <c r="AG13" s="40">
        <f>$E$64</f>
        <v>400000000</v>
      </c>
      <c r="AH13" s="17">
        <f t="shared" ref="AH13:AM13" si="13">$E$64</f>
        <v>400000000</v>
      </c>
      <c r="AI13" s="17">
        <f t="shared" si="13"/>
        <v>400000000</v>
      </c>
      <c r="AJ13" s="17">
        <f t="shared" si="13"/>
        <v>400000000</v>
      </c>
      <c r="AK13" s="17">
        <f t="shared" si="13"/>
        <v>400000000</v>
      </c>
      <c r="AL13" s="17">
        <f t="shared" si="13"/>
        <v>400000000</v>
      </c>
      <c r="AM13" s="17">
        <f t="shared" si="13"/>
        <v>400000000</v>
      </c>
      <c r="AN13" s="17">
        <f>$E$62</f>
        <v>600000000</v>
      </c>
      <c r="AO13" s="17">
        <f t="shared" ref="AO13:AU13" si="14">$E$62</f>
        <v>600000000</v>
      </c>
      <c r="AP13" s="17">
        <f t="shared" si="14"/>
        <v>600000000</v>
      </c>
      <c r="AQ13" s="17">
        <f t="shared" si="14"/>
        <v>600000000</v>
      </c>
      <c r="AR13" s="17">
        <f t="shared" si="14"/>
        <v>600000000</v>
      </c>
      <c r="AS13" s="17">
        <f t="shared" si="14"/>
        <v>600000000</v>
      </c>
      <c r="AT13" s="17">
        <f t="shared" si="14"/>
        <v>600000000</v>
      </c>
      <c r="AU13" s="17">
        <f t="shared" si="14"/>
        <v>600000000</v>
      </c>
      <c r="AV13" s="17">
        <f>$E$60</f>
        <v>820000000</v>
      </c>
      <c r="AW13" s="17">
        <f t="shared" ref="AW13:BE13" si="15">$E$60</f>
        <v>820000000</v>
      </c>
      <c r="AX13" s="17">
        <f t="shared" si="15"/>
        <v>820000000</v>
      </c>
      <c r="AY13" s="17">
        <f t="shared" si="15"/>
        <v>820000000</v>
      </c>
      <c r="AZ13" s="17">
        <f t="shared" si="15"/>
        <v>820000000</v>
      </c>
      <c r="BA13" s="17">
        <f t="shared" si="15"/>
        <v>820000000</v>
      </c>
      <c r="BB13" s="17">
        <f t="shared" si="15"/>
        <v>820000000</v>
      </c>
      <c r="BC13" s="17">
        <f t="shared" si="15"/>
        <v>820000000</v>
      </c>
      <c r="BD13" s="17">
        <f t="shared" si="15"/>
        <v>820000000</v>
      </c>
      <c r="BE13" s="17">
        <f t="shared" si="15"/>
        <v>820000000</v>
      </c>
      <c r="BF13" s="40">
        <f>$E$60</f>
        <v>820000000</v>
      </c>
    </row>
    <row r="14" spans="2:62">
      <c r="C14" s="11"/>
      <c r="D14" t="str">
        <f>'Media Rights Data - Professiona'!D15</f>
        <v>Started</v>
      </c>
      <c r="E14">
        <f>'Media Rights Data - Professiona'!E15</f>
        <v>2009</v>
      </c>
      <c r="H14" s="45" t="str">
        <f>'Media Rights Data - College'!D15</f>
        <v>Started</v>
      </c>
      <c r="I14">
        <f>'Media Rights Data - College'!E15</f>
        <v>2010</v>
      </c>
      <c r="M14" s="42" t="s">
        <v>103</v>
      </c>
      <c r="N14" s="43"/>
      <c r="O14" s="43"/>
      <c r="P14" s="43"/>
      <c r="Q14" s="43"/>
      <c r="R14" s="43"/>
      <c r="S14" s="43"/>
      <c r="T14" s="43"/>
      <c r="U14" s="43"/>
      <c r="V14" s="43"/>
      <c r="W14" s="43"/>
      <c r="X14" s="43"/>
      <c r="Y14" s="43"/>
      <c r="Z14" s="43"/>
      <c r="AA14" s="43"/>
      <c r="AB14" s="43"/>
      <c r="AC14" s="43"/>
      <c r="AD14" s="43"/>
      <c r="AE14" s="43"/>
      <c r="AF14" s="43"/>
      <c r="AG14" s="44">
        <f>SUM(AG8:AG13)</f>
        <v>2529166667</v>
      </c>
      <c r="AH14" s="44">
        <f t="shared" ref="AH14:BF14" si="16">SUM(AH8:AH13)</f>
        <v>2529166667</v>
      </c>
      <c r="AI14" s="44">
        <f t="shared" si="16"/>
        <v>2529166667</v>
      </c>
      <c r="AJ14" s="44">
        <f t="shared" si="16"/>
        <v>2683333333.6666665</v>
      </c>
      <c r="AK14" s="44">
        <f t="shared" si="16"/>
        <v>2743333333.6666665</v>
      </c>
      <c r="AL14" s="44">
        <f t="shared" si="16"/>
        <v>2743333333.6666665</v>
      </c>
      <c r="AM14" s="44">
        <f t="shared" si="16"/>
        <v>4191666666.6666665</v>
      </c>
      <c r="AN14" s="44">
        <f t="shared" si="16"/>
        <v>4412846666.666666</v>
      </c>
      <c r="AO14" s="44">
        <f t="shared" si="16"/>
        <v>4412846666.666666</v>
      </c>
      <c r="AP14" s="44">
        <f t="shared" si="16"/>
        <v>4575000000</v>
      </c>
      <c r="AQ14" s="44">
        <f t="shared" si="16"/>
        <v>4575000000</v>
      </c>
      <c r="AR14" s="44">
        <f t="shared" si="16"/>
        <v>4575000000</v>
      </c>
      <c r="AS14" s="44">
        <f t="shared" si="16"/>
        <v>4583000000</v>
      </c>
      <c r="AT14" s="44">
        <f t="shared" si="16"/>
        <v>4713000000</v>
      </c>
      <c r="AU14" s="44">
        <f t="shared" si="16"/>
        <v>8258000000</v>
      </c>
      <c r="AV14" s="44">
        <f t="shared" si="16"/>
        <v>8540000000</v>
      </c>
      <c r="AW14" s="44">
        <f t="shared" si="16"/>
        <v>10276666666.666666</v>
      </c>
      <c r="AX14" s="44">
        <f t="shared" si="16"/>
        <v>10276666666.666666</v>
      </c>
      <c r="AY14" s="44">
        <f t="shared" si="16"/>
        <v>10276666666.666666</v>
      </c>
      <c r="AZ14" s="44">
        <f t="shared" si="16"/>
        <v>10276666666.666666</v>
      </c>
      <c r="BA14" s="44">
        <f t="shared" si="16"/>
        <v>10276666666.666666</v>
      </c>
      <c r="BB14" s="44">
        <f t="shared" si="16"/>
        <v>10276666666.666666</v>
      </c>
      <c r="BC14" s="44">
        <f t="shared" si="16"/>
        <v>10414166666.666666</v>
      </c>
      <c r="BD14" s="44">
        <f t="shared" si="16"/>
        <v>10414166666.666666</v>
      </c>
      <c r="BE14" s="44">
        <f t="shared" si="16"/>
        <v>10414166666.666666</v>
      </c>
      <c r="BF14" s="44">
        <f t="shared" si="16"/>
        <v>10414166666.666666</v>
      </c>
      <c r="BH14" s="61">
        <f>(BF14-AG14)/AG14</f>
        <v>3.1176276765578081</v>
      </c>
      <c r="BI14" s="61">
        <f>BH14/(BF4-AG4)</f>
        <v>0.12470510706231233</v>
      </c>
      <c r="BJ14" s="62">
        <f>((BF14/AG14)^(1/($BF$4-$AG$4)))-1</f>
        <v>5.8244166111903972E-2</v>
      </c>
    </row>
    <row r="15" spans="2:62">
      <c r="C15" s="11"/>
      <c r="D15" t="str">
        <f>'Media Rights Data - Professiona'!D16</f>
        <v>Value Per Year</v>
      </c>
      <c r="E15" s="24">
        <f>'Media Rights Data - Professiona'!E16</f>
        <v>930000000</v>
      </c>
      <c r="F15" s="39"/>
      <c r="H15" s="45" t="str">
        <f>'Media Rights Data - College'!D16</f>
        <v>Value Per Year</v>
      </c>
      <c r="I15" s="24">
        <f>'Media Rights Data - College'!E16</f>
        <v>155000000</v>
      </c>
    </row>
    <row r="16" spans="2:62">
      <c r="C16" s="11"/>
      <c r="D16" t="str">
        <f>'Media Rights Data - Professiona'!D17</f>
        <v>Started</v>
      </c>
      <c r="E16">
        <f>'Media Rights Data - Professiona'!E17</f>
        <v>2003</v>
      </c>
      <c r="H16" s="45" t="str">
        <f>'Media Rights Data - College'!D17</f>
        <v>Started</v>
      </c>
      <c r="I16">
        <f>'Media Rights Data - College'!E17</f>
        <v>2006</v>
      </c>
      <c r="L16" s="1" t="s">
        <v>97</v>
      </c>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row>
    <row r="17" spans="3:62">
      <c r="C17" s="11"/>
      <c r="D17" t="str">
        <f>'Media Rights Data - Professiona'!D18</f>
        <v>Value Per Year</v>
      </c>
      <c r="E17" s="24">
        <f>'Media Rights Data - Professiona'!E18</f>
        <v>766666666.66666663</v>
      </c>
      <c r="F17" s="39"/>
      <c r="H17" s="45" t="str">
        <f>'Media Rights Data - College'!D18</f>
        <v>Value Per Year</v>
      </c>
      <c r="I17" s="24">
        <f>'Media Rights Data - College'!E18</f>
        <v>100000000</v>
      </c>
      <c r="M17" t="s">
        <v>126</v>
      </c>
      <c r="AG17" s="17">
        <f>$I$19</f>
        <v>76250000</v>
      </c>
      <c r="AH17" s="17">
        <f t="shared" ref="AH17:AL17" si="17">$I$19</f>
        <v>76250000</v>
      </c>
      <c r="AI17" s="17">
        <f t="shared" si="17"/>
        <v>76250000</v>
      </c>
      <c r="AJ17" s="17">
        <f t="shared" si="17"/>
        <v>76250000</v>
      </c>
      <c r="AK17" s="17">
        <f t="shared" si="17"/>
        <v>76250000</v>
      </c>
      <c r="AL17" s="17">
        <f t="shared" si="17"/>
        <v>76250000</v>
      </c>
      <c r="AM17" s="17">
        <f>$I$17</f>
        <v>100000000</v>
      </c>
      <c r="AN17" s="17">
        <f t="shared" ref="AN17:AP17" si="18">$I$17</f>
        <v>100000000</v>
      </c>
      <c r="AO17" s="17">
        <f t="shared" si="18"/>
        <v>100000000</v>
      </c>
      <c r="AP17" s="17">
        <f t="shared" si="18"/>
        <v>100000000</v>
      </c>
      <c r="AQ17" s="17">
        <f>$I$15</f>
        <v>155000000</v>
      </c>
      <c r="AR17" s="17">
        <f t="shared" ref="AR17:AT17" si="19">$I$15</f>
        <v>155000000</v>
      </c>
      <c r="AS17" s="17">
        <f t="shared" si="19"/>
        <v>155000000</v>
      </c>
      <c r="AT17" s="17">
        <f t="shared" si="19"/>
        <v>155000000</v>
      </c>
      <c r="AU17" s="17">
        <f>$I$13</f>
        <v>608333333.33333337</v>
      </c>
      <c r="AV17" s="17">
        <f t="shared" ref="AV17:BF17" si="20">$I$13</f>
        <v>608333333.33333337</v>
      </c>
      <c r="AW17" s="17">
        <f t="shared" si="20"/>
        <v>608333333.33333337</v>
      </c>
      <c r="AX17" s="17">
        <f t="shared" si="20"/>
        <v>608333333.33333337</v>
      </c>
      <c r="AY17" s="17">
        <f t="shared" si="20"/>
        <v>608333333.33333337</v>
      </c>
      <c r="AZ17" s="17">
        <f t="shared" si="20"/>
        <v>608333333.33333337</v>
      </c>
      <c r="BA17" s="17">
        <f t="shared" si="20"/>
        <v>608333333.33333337</v>
      </c>
      <c r="BB17" s="17">
        <f t="shared" si="20"/>
        <v>608333333.33333337</v>
      </c>
      <c r="BC17" s="17">
        <f t="shared" si="20"/>
        <v>608333333.33333337</v>
      </c>
      <c r="BD17" s="17">
        <f t="shared" si="20"/>
        <v>608333333.33333337</v>
      </c>
      <c r="BE17" s="17">
        <f t="shared" si="20"/>
        <v>608333333.33333337</v>
      </c>
      <c r="BF17" s="17">
        <f t="shared" si="20"/>
        <v>608333333.33333337</v>
      </c>
    </row>
    <row r="18" spans="3:62">
      <c r="C18" s="11"/>
      <c r="D18" t="str">
        <f>'Media Rights Data - Professiona'!D19</f>
        <v>Started</v>
      </c>
      <c r="E18">
        <f>'Media Rights Data - Professiona'!E19</f>
        <v>1999</v>
      </c>
      <c r="H18" s="45" t="str">
        <f>'Media Rights Data - College'!D19</f>
        <v>Started</v>
      </c>
      <c r="I18">
        <f>'Media Rights Data - College'!E19</f>
        <v>1999</v>
      </c>
      <c r="M18" t="s">
        <v>121</v>
      </c>
      <c r="AG18" s="17">
        <f>$I$10</f>
        <v>545454545.4545455</v>
      </c>
      <c r="AH18" s="17">
        <f t="shared" ref="AH18:AP18" si="21">$I$10</f>
        <v>545454545.4545455</v>
      </c>
      <c r="AI18" s="17">
        <f t="shared" si="21"/>
        <v>545454545.4545455</v>
      </c>
      <c r="AJ18" s="17">
        <f t="shared" si="21"/>
        <v>545454545.4545455</v>
      </c>
      <c r="AK18" s="17">
        <f t="shared" si="21"/>
        <v>545454545.4545455</v>
      </c>
      <c r="AL18" s="17">
        <f t="shared" si="21"/>
        <v>545454545.4545455</v>
      </c>
      <c r="AM18" s="17">
        <f t="shared" si="21"/>
        <v>545454545.4545455</v>
      </c>
      <c r="AN18" s="17">
        <f t="shared" si="21"/>
        <v>545454545.4545455</v>
      </c>
      <c r="AO18" s="17">
        <f t="shared" si="21"/>
        <v>545454545.4545455</v>
      </c>
      <c r="AP18" s="17">
        <f t="shared" si="21"/>
        <v>545454545.4545455</v>
      </c>
      <c r="AQ18" s="17">
        <f>$I$8</f>
        <v>771428571.42857146</v>
      </c>
      <c r="AR18" s="17">
        <f t="shared" ref="AR18:BD18" si="22">$I$8</f>
        <v>771428571.42857146</v>
      </c>
      <c r="AS18" s="17">
        <f t="shared" si="22"/>
        <v>771428571.42857146</v>
      </c>
      <c r="AT18" s="17">
        <f t="shared" si="22"/>
        <v>771428571.42857146</v>
      </c>
      <c r="AU18" s="17">
        <f t="shared" si="22"/>
        <v>771428571.42857146</v>
      </c>
      <c r="AV18" s="17">
        <f t="shared" si="22"/>
        <v>771428571.42857146</v>
      </c>
      <c r="AW18" s="17">
        <f t="shared" si="22"/>
        <v>771428571.42857146</v>
      </c>
      <c r="AX18" s="17">
        <f t="shared" si="22"/>
        <v>771428571.42857146</v>
      </c>
      <c r="AY18" s="17">
        <f t="shared" si="22"/>
        <v>771428571.42857146</v>
      </c>
      <c r="AZ18" s="17">
        <f t="shared" si="22"/>
        <v>771428571.42857146</v>
      </c>
      <c r="BA18" s="17">
        <f t="shared" si="22"/>
        <v>771428571.42857146</v>
      </c>
      <c r="BB18" s="17">
        <f t="shared" si="22"/>
        <v>771428571.42857146</v>
      </c>
      <c r="BC18" s="17">
        <f t="shared" si="22"/>
        <v>771428571.42857146</v>
      </c>
      <c r="BD18" s="17">
        <f t="shared" si="22"/>
        <v>771428571.42857146</v>
      </c>
      <c r="BE18" s="17">
        <f>$I$6</f>
        <v>1100000000</v>
      </c>
      <c r="BF18" s="17">
        <f>$I$6</f>
        <v>1100000000</v>
      </c>
    </row>
    <row r="19" spans="3:62">
      <c r="C19" s="11"/>
      <c r="D19" t="str">
        <f>'Media Rights Data - Professiona'!D20</f>
        <v>Value Per Year</v>
      </c>
      <c r="E19" s="24">
        <f>'Media Rights Data - Professiona'!E20</f>
        <v>612500000</v>
      </c>
      <c r="F19" s="39"/>
      <c r="H19" s="45" t="str">
        <f>'Media Rights Data - College'!D20</f>
        <v>Value Per Year</v>
      </c>
      <c r="I19" s="24">
        <f>'Media Rights Data - College'!E20</f>
        <v>76250000</v>
      </c>
      <c r="L19" s="1"/>
      <c r="M19" t="s">
        <v>122</v>
      </c>
      <c r="AG19" s="17"/>
      <c r="AH19" s="17"/>
      <c r="AI19" s="17"/>
      <c r="AJ19" s="17">
        <f>$I$24</f>
        <v>18181818.181818184</v>
      </c>
      <c r="AK19" s="17">
        <f t="shared" ref="AK19:AR19" si="23">$I$24</f>
        <v>18181818.181818184</v>
      </c>
      <c r="AL19" s="17">
        <f t="shared" si="23"/>
        <v>18181818.181818184</v>
      </c>
      <c r="AM19" s="17">
        <f t="shared" si="23"/>
        <v>18181818.181818184</v>
      </c>
      <c r="AN19" s="17">
        <f t="shared" si="23"/>
        <v>18181818.181818184</v>
      </c>
      <c r="AO19" s="17">
        <f t="shared" si="23"/>
        <v>18181818.181818184</v>
      </c>
      <c r="AP19" s="17">
        <f t="shared" si="23"/>
        <v>18181818.181818184</v>
      </c>
      <c r="AQ19" s="17">
        <f t="shared" si="23"/>
        <v>18181818.181818184</v>
      </c>
      <c r="AR19" s="17">
        <f t="shared" si="23"/>
        <v>18181818.181818184</v>
      </c>
      <c r="AS19" s="17">
        <f>$I$22</f>
        <v>35714285.714285716</v>
      </c>
      <c r="AT19" s="17">
        <f t="shared" ref="AT19:BE19" si="24">$I$22</f>
        <v>35714285.714285716</v>
      </c>
      <c r="AU19" s="17">
        <f t="shared" si="24"/>
        <v>35714285.714285716</v>
      </c>
      <c r="AV19" s="17">
        <f t="shared" si="24"/>
        <v>35714285.714285716</v>
      </c>
      <c r="AW19" s="17">
        <f t="shared" si="24"/>
        <v>35714285.714285716</v>
      </c>
      <c r="AX19" s="17">
        <f t="shared" si="24"/>
        <v>35714285.714285716</v>
      </c>
      <c r="AY19" s="17">
        <f t="shared" si="24"/>
        <v>35714285.714285716</v>
      </c>
      <c r="AZ19" s="17">
        <f t="shared" si="24"/>
        <v>35714285.714285716</v>
      </c>
      <c r="BA19" s="17">
        <f t="shared" si="24"/>
        <v>35714285.714285716</v>
      </c>
      <c r="BB19" s="17">
        <f t="shared" si="24"/>
        <v>35714285.714285716</v>
      </c>
      <c r="BC19" s="17">
        <f t="shared" si="24"/>
        <v>35714285.714285716</v>
      </c>
      <c r="BD19" s="17">
        <f t="shared" si="24"/>
        <v>35714285.714285716</v>
      </c>
      <c r="BE19" s="17">
        <f t="shared" si="24"/>
        <v>35714285.714285716</v>
      </c>
      <c r="BF19" s="17">
        <f>$I$22</f>
        <v>35714285.714285716</v>
      </c>
    </row>
    <row r="20" spans="3:62">
      <c r="C20" s="11" t="str">
        <f>'Media Rights Data - Professiona'!C21</f>
        <v>MLB</v>
      </c>
      <c r="G20" s="52" t="str">
        <f>'Media Rights Data - College'!C21</f>
        <v>NCAA Other</v>
      </c>
      <c r="I20"/>
      <c r="M20" t="s">
        <v>25</v>
      </c>
      <c r="AG20" s="59">
        <f>$I$38</f>
        <v>100000000</v>
      </c>
      <c r="AH20" s="59">
        <f t="shared" ref="AH20:AN20" si="25">$I$38</f>
        <v>100000000</v>
      </c>
      <c r="AI20" s="59">
        <f t="shared" si="25"/>
        <v>100000000</v>
      </c>
      <c r="AJ20" s="59">
        <f t="shared" si="25"/>
        <v>100000000</v>
      </c>
      <c r="AK20" s="59">
        <f t="shared" si="25"/>
        <v>100000000</v>
      </c>
      <c r="AL20" s="59">
        <f t="shared" si="25"/>
        <v>100000000</v>
      </c>
      <c r="AM20" s="59">
        <f t="shared" si="25"/>
        <v>100000000</v>
      </c>
      <c r="AN20" s="59">
        <f t="shared" si="25"/>
        <v>100000000</v>
      </c>
      <c r="AO20" s="17">
        <f>$I$36</f>
        <v>205000000</v>
      </c>
      <c r="AP20" s="17">
        <f t="shared" ref="AP20:BD20" si="26">$I$36</f>
        <v>205000000</v>
      </c>
      <c r="AQ20" s="17">
        <f t="shared" si="26"/>
        <v>205000000</v>
      </c>
      <c r="AR20" s="17">
        <f t="shared" si="26"/>
        <v>205000000</v>
      </c>
      <c r="AS20" s="17">
        <f t="shared" si="26"/>
        <v>205000000</v>
      </c>
      <c r="AT20" s="17">
        <f t="shared" si="26"/>
        <v>205000000</v>
      </c>
      <c r="AU20" s="17">
        <f t="shared" si="26"/>
        <v>205000000</v>
      </c>
      <c r="AV20" s="17">
        <f t="shared" si="26"/>
        <v>205000000</v>
      </c>
      <c r="AW20" s="17">
        <f t="shared" si="26"/>
        <v>205000000</v>
      </c>
      <c r="AX20" s="17">
        <f t="shared" si="26"/>
        <v>205000000</v>
      </c>
      <c r="AY20" s="17">
        <f t="shared" si="26"/>
        <v>205000000</v>
      </c>
      <c r="AZ20" s="17">
        <f t="shared" si="26"/>
        <v>205000000</v>
      </c>
      <c r="BA20" s="17">
        <f t="shared" si="26"/>
        <v>205000000</v>
      </c>
      <c r="BB20" s="17">
        <f t="shared" si="26"/>
        <v>205000000</v>
      </c>
      <c r="BC20" s="17">
        <f t="shared" si="26"/>
        <v>205000000</v>
      </c>
      <c r="BD20" s="17">
        <f t="shared" si="26"/>
        <v>205000000</v>
      </c>
      <c r="BE20" s="40">
        <v>450000000</v>
      </c>
      <c r="BF20" s="40">
        <v>450000000</v>
      </c>
    </row>
    <row r="21" spans="3:62">
      <c r="C21" s="11"/>
      <c r="D21" t="str">
        <f>'Media Rights Data - Professiona'!D22</f>
        <v>Started</v>
      </c>
      <c r="E21">
        <f>'Media Rights Data - Professiona'!E22</f>
        <v>2022</v>
      </c>
      <c r="H21" s="45" t="str">
        <f>'Media Rights Data - College'!D22</f>
        <v>Started</v>
      </c>
      <c r="I21">
        <f>'Media Rights Data - College'!E22</f>
        <v>2012</v>
      </c>
      <c r="M21" t="s">
        <v>123</v>
      </c>
      <c r="AG21" s="59">
        <f>$I$45</f>
        <v>110000000</v>
      </c>
      <c r="AH21" s="59">
        <f t="shared" ref="AH21:AN21" si="27">$I$45</f>
        <v>110000000</v>
      </c>
      <c r="AI21" s="59">
        <f t="shared" si="27"/>
        <v>110000000</v>
      </c>
      <c r="AJ21" s="59">
        <f t="shared" si="27"/>
        <v>110000000</v>
      </c>
      <c r="AK21" s="59">
        <f t="shared" si="27"/>
        <v>110000000</v>
      </c>
      <c r="AL21" s="59">
        <f t="shared" si="27"/>
        <v>110000000</v>
      </c>
      <c r="AM21" s="59">
        <f t="shared" si="27"/>
        <v>110000000</v>
      </c>
      <c r="AN21" s="59">
        <f t="shared" si="27"/>
        <v>110000000</v>
      </c>
      <c r="AO21" s="17">
        <f>$I$43</f>
        <v>220000000</v>
      </c>
      <c r="AP21" s="17">
        <f t="shared" ref="AP21:AX21" si="28">$I$43</f>
        <v>220000000</v>
      </c>
      <c r="AQ21" s="17">
        <f t="shared" si="28"/>
        <v>220000000</v>
      </c>
      <c r="AR21" s="17">
        <f t="shared" si="28"/>
        <v>220000000</v>
      </c>
      <c r="AS21" s="17">
        <f t="shared" si="28"/>
        <v>220000000</v>
      </c>
      <c r="AT21" s="17">
        <f t="shared" si="28"/>
        <v>220000000</v>
      </c>
      <c r="AU21" s="17">
        <f t="shared" si="28"/>
        <v>220000000</v>
      </c>
      <c r="AV21" s="17">
        <f t="shared" si="28"/>
        <v>220000000</v>
      </c>
      <c r="AW21" s="17">
        <f t="shared" si="28"/>
        <v>220000000</v>
      </c>
      <c r="AX21" s="17">
        <f t="shared" si="28"/>
        <v>220000000</v>
      </c>
      <c r="AY21" s="17">
        <f>$I$41</f>
        <v>440000000</v>
      </c>
      <c r="AZ21" s="17">
        <f t="shared" ref="AZ21:BF21" si="29">$I$41</f>
        <v>440000000</v>
      </c>
      <c r="BA21" s="17">
        <f t="shared" si="29"/>
        <v>440000000</v>
      </c>
      <c r="BB21" s="17">
        <f t="shared" si="29"/>
        <v>440000000</v>
      </c>
      <c r="BC21" s="17">
        <f t="shared" si="29"/>
        <v>440000000</v>
      </c>
      <c r="BD21" s="17">
        <f t="shared" si="29"/>
        <v>440000000</v>
      </c>
      <c r="BE21" s="17">
        <f t="shared" si="29"/>
        <v>440000000</v>
      </c>
      <c r="BF21" s="17">
        <f t="shared" si="29"/>
        <v>440000000</v>
      </c>
    </row>
    <row r="22" spans="3:62">
      <c r="C22" s="11"/>
      <c r="D22" t="str">
        <f>'Media Rights Data - Professiona'!D23</f>
        <v>Value Per Year</v>
      </c>
      <c r="E22" s="24">
        <f>'Media Rights Data - Professiona'!E23</f>
        <v>1687500000</v>
      </c>
      <c r="F22" s="39"/>
      <c r="H22" s="45" t="str">
        <f>'Media Rights Data - College'!D23</f>
        <v>Value Per Year</v>
      </c>
      <c r="I22" s="24">
        <f>'Media Rights Data - College'!E23</f>
        <v>35714285.714285716</v>
      </c>
      <c r="M22" t="s">
        <v>28</v>
      </c>
      <c r="AG22" s="17">
        <f>$I$33</f>
        <v>60000000</v>
      </c>
      <c r="AH22" s="17">
        <f t="shared" ref="AH22:AS22" si="30">$I$33</f>
        <v>60000000</v>
      </c>
      <c r="AI22" s="17">
        <f t="shared" si="30"/>
        <v>60000000</v>
      </c>
      <c r="AJ22" s="17">
        <f t="shared" si="30"/>
        <v>60000000</v>
      </c>
      <c r="AK22" s="17">
        <f t="shared" si="30"/>
        <v>60000000</v>
      </c>
      <c r="AL22" s="17">
        <f t="shared" si="30"/>
        <v>60000000</v>
      </c>
      <c r="AM22" s="17">
        <f t="shared" si="30"/>
        <v>60000000</v>
      </c>
      <c r="AN22" s="17">
        <f t="shared" si="30"/>
        <v>60000000</v>
      </c>
      <c r="AO22" s="17">
        <f t="shared" si="30"/>
        <v>60000000</v>
      </c>
      <c r="AP22" s="17">
        <f t="shared" si="30"/>
        <v>60000000</v>
      </c>
      <c r="AQ22" s="17">
        <f t="shared" si="30"/>
        <v>60000000</v>
      </c>
      <c r="AR22" s="17">
        <f t="shared" si="30"/>
        <v>60000000</v>
      </c>
      <c r="AS22" s="17">
        <f t="shared" si="30"/>
        <v>60000000</v>
      </c>
      <c r="AT22" s="17">
        <f>$I$31</f>
        <v>250000000</v>
      </c>
      <c r="AU22" s="17">
        <f t="shared" ref="AU22:BF22" si="31">$I$31</f>
        <v>250000000</v>
      </c>
      <c r="AV22" s="17">
        <f t="shared" si="31"/>
        <v>250000000</v>
      </c>
      <c r="AW22" s="17">
        <f t="shared" si="31"/>
        <v>250000000</v>
      </c>
      <c r="AX22" s="17">
        <f t="shared" si="31"/>
        <v>250000000</v>
      </c>
      <c r="AY22" s="17">
        <f t="shared" si="31"/>
        <v>250000000</v>
      </c>
      <c r="AZ22" s="17">
        <f t="shared" si="31"/>
        <v>250000000</v>
      </c>
      <c r="BA22" s="17">
        <f t="shared" si="31"/>
        <v>250000000</v>
      </c>
      <c r="BB22" s="17">
        <f t="shared" si="31"/>
        <v>250000000</v>
      </c>
      <c r="BC22" s="17">
        <f t="shared" si="31"/>
        <v>250000000</v>
      </c>
      <c r="BD22" s="17">
        <f t="shared" si="31"/>
        <v>250000000</v>
      </c>
      <c r="BE22" s="17">
        <f t="shared" si="31"/>
        <v>250000000</v>
      </c>
      <c r="BF22" s="40">
        <f t="shared" si="31"/>
        <v>250000000</v>
      </c>
    </row>
    <row r="23" spans="3:62">
      <c r="C23" s="11"/>
      <c r="D23" t="str">
        <f>'Media Rights Data - Professiona'!D24</f>
        <v>Started</v>
      </c>
      <c r="E23">
        <f>'Media Rights Data - Professiona'!E24</f>
        <v>2014</v>
      </c>
      <c r="H23" s="45" t="str">
        <f>'Media Rights Data - College'!D24</f>
        <v>Started</v>
      </c>
      <c r="I23">
        <f>'Media Rights Data - College'!E24</f>
        <v>2003</v>
      </c>
      <c r="M23" t="s">
        <v>26</v>
      </c>
      <c r="AG23" s="17">
        <f>$I$50</f>
        <v>155000000</v>
      </c>
      <c r="AH23" s="17">
        <f t="shared" ref="AH23:AS23" si="32">$I$50</f>
        <v>155000000</v>
      </c>
      <c r="AI23" s="17">
        <f t="shared" si="32"/>
        <v>155000000</v>
      </c>
      <c r="AJ23" s="17">
        <f t="shared" si="32"/>
        <v>155000000</v>
      </c>
      <c r="AK23" s="17">
        <f t="shared" si="32"/>
        <v>155000000</v>
      </c>
      <c r="AL23" s="17">
        <f t="shared" si="32"/>
        <v>155000000</v>
      </c>
      <c r="AM23" s="17">
        <f t="shared" si="32"/>
        <v>155000000</v>
      </c>
      <c r="AN23" s="17">
        <f t="shared" si="32"/>
        <v>155000000</v>
      </c>
      <c r="AO23" s="17">
        <f t="shared" si="32"/>
        <v>155000000</v>
      </c>
      <c r="AP23" s="17">
        <f t="shared" si="32"/>
        <v>155000000</v>
      </c>
      <c r="AQ23" s="17">
        <f t="shared" si="32"/>
        <v>155000000</v>
      </c>
      <c r="AR23" s="17">
        <f t="shared" si="32"/>
        <v>155000000</v>
      </c>
      <c r="AS23" s="17">
        <f t="shared" si="32"/>
        <v>155000000</v>
      </c>
      <c r="AT23" s="17">
        <f>$I$48</f>
        <v>238000000</v>
      </c>
      <c r="AU23" s="17">
        <f t="shared" ref="AU23:BF23" si="33">$I$48</f>
        <v>238000000</v>
      </c>
      <c r="AV23" s="17">
        <f t="shared" si="33"/>
        <v>238000000</v>
      </c>
      <c r="AW23" s="17">
        <f t="shared" si="33"/>
        <v>238000000</v>
      </c>
      <c r="AX23" s="17">
        <f t="shared" si="33"/>
        <v>238000000</v>
      </c>
      <c r="AY23" s="17">
        <f t="shared" si="33"/>
        <v>238000000</v>
      </c>
      <c r="AZ23" s="17">
        <f t="shared" si="33"/>
        <v>238000000</v>
      </c>
      <c r="BA23" s="17">
        <f t="shared" si="33"/>
        <v>238000000</v>
      </c>
      <c r="BB23" s="17">
        <f t="shared" si="33"/>
        <v>238000000</v>
      </c>
      <c r="BC23" s="17">
        <f t="shared" si="33"/>
        <v>238000000</v>
      </c>
      <c r="BD23" s="17">
        <f t="shared" si="33"/>
        <v>238000000</v>
      </c>
      <c r="BE23" s="17">
        <f t="shared" si="33"/>
        <v>238000000</v>
      </c>
      <c r="BF23" s="17">
        <f t="shared" si="33"/>
        <v>238000000</v>
      </c>
    </row>
    <row r="24" spans="3:62">
      <c r="C24" s="11"/>
      <c r="D24" t="str">
        <f>'Media Rights Data - Professiona'!D25</f>
        <v>Value Per Year</v>
      </c>
      <c r="E24" s="24">
        <f>'Media Rights Data - Professiona'!E25</f>
        <v>1550000000</v>
      </c>
      <c r="F24" s="39"/>
      <c r="H24" s="45" t="str">
        <f>'Media Rights Data - College'!D25</f>
        <v>Value Per Year</v>
      </c>
      <c r="I24" s="24">
        <f>'Media Rights Data - College'!E25</f>
        <v>18181818.181818184</v>
      </c>
      <c r="M24" t="s">
        <v>27</v>
      </c>
      <c r="AG24" s="59">
        <f>$I$59</f>
        <v>100000000</v>
      </c>
      <c r="AH24" s="59">
        <f t="shared" ref="AH24:AJ24" si="34">$I$59</f>
        <v>100000000</v>
      </c>
      <c r="AI24" s="59">
        <f t="shared" si="34"/>
        <v>100000000</v>
      </c>
      <c r="AJ24" s="59">
        <f t="shared" si="34"/>
        <v>100000000</v>
      </c>
      <c r="AK24" s="17">
        <f>$I$57</f>
        <v>130000000</v>
      </c>
      <c r="AL24" s="17">
        <f t="shared" ref="AL24:AV24" si="35">$I$57</f>
        <v>130000000</v>
      </c>
      <c r="AM24" s="17">
        <f t="shared" si="35"/>
        <v>130000000</v>
      </c>
      <c r="AN24" s="17">
        <f t="shared" si="35"/>
        <v>130000000</v>
      </c>
      <c r="AO24" s="17">
        <f t="shared" si="35"/>
        <v>130000000</v>
      </c>
      <c r="AP24" s="17">
        <f t="shared" si="35"/>
        <v>130000000</v>
      </c>
      <c r="AQ24" s="17">
        <f t="shared" si="35"/>
        <v>130000000</v>
      </c>
      <c r="AR24" s="17">
        <f t="shared" si="35"/>
        <v>130000000</v>
      </c>
      <c r="AS24" s="17">
        <f t="shared" si="35"/>
        <v>130000000</v>
      </c>
      <c r="AT24" s="17">
        <f t="shared" si="35"/>
        <v>130000000</v>
      </c>
      <c r="AU24" s="17">
        <f t="shared" si="35"/>
        <v>130000000</v>
      </c>
      <c r="AV24" s="17">
        <f t="shared" si="35"/>
        <v>130000000</v>
      </c>
      <c r="AW24" s="17">
        <f>$I$55</f>
        <v>200000000</v>
      </c>
      <c r="AX24" s="17">
        <f t="shared" ref="AX24:AZ24" si="36">$I$55</f>
        <v>200000000</v>
      </c>
      <c r="AY24" s="17">
        <f t="shared" si="36"/>
        <v>200000000</v>
      </c>
      <c r="AZ24" s="17">
        <f t="shared" si="36"/>
        <v>200000000</v>
      </c>
      <c r="BA24" s="17">
        <f>$I$53</f>
        <v>240000000</v>
      </c>
      <c r="BB24" s="17">
        <f t="shared" ref="BB24:BF24" si="37">$I$53</f>
        <v>240000000</v>
      </c>
      <c r="BC24" s="17">
        <f t="shared" si="37"/>
        <v>240000000</v>
      </c>
      <c r="BD24" s="17">
        <f t="shared" si="37"/>
        <v>240000000</v>
      </c>
      <c r="BE24" s="17">
        <f t="shared" si="37"/>
        <v>240000000</v>
      </c>
      <c r="BF24" s="17">
        <f t="shared" si="37"/>
        <v>240000000</v>
      </c>
    </row>
    <row r="25" spans="3:62">
      <c r="C25" s="11"/>
      <c r="D25" t="str">
        <f>'Media Rights Data - Professiona'!D26</f>
        <v>Started</v>
      </c>
      <c r="E25">
        <f>'Media Rights Data - Professiona'!E26</f>
        <v>2006</v>
      </c>
      <c r="H25" s="45" t="str">
        <f>'Media Rights Data - College'!D26</f>
        <v>Started</v>
      </c>
      <c r="I25" t="str">
        <f>'Media Rights Data - College'!E26</f>
        <v>Pre-1999</v>
      </c>
      <c r="M25" s="42" t="s">
        <v>103</v>
      </c>
      <c r="N25" s="43"/>
      <c r="O25" s="43"/>
      <c r="P25" s="43"/>
      <c r="Q25" s="43"/>
      <c r="R25" s="43"/>
      <c r="S25" s="43"/>
      <c r="T25" s="43"/>
      <c r="U25" s="43"/>
      <c r="V25" s="43"/>
      <c r="W25" s="43"/>
      <c r="X25" s="43"/>
      <c r="Y25" s="43"/>
      <c r="Z25" s="43"/>
      <c r="AA25" s="43"/>
      <c r="AB25" s="43"/>
      <c r="AC25" s="43"/>
      <c r="AD25" s="43"/>
      <c r="AE25" s="43"/>
      <c r="AF25" s="43"/>
      <c r="AG25" s="44">
        <f t="shared" ref="AG25:BF25" si="38">SUM(AG17:AG24)</f>
        <v>1146704545.4545455</v>
      </c>
      <c r="AH25" s="44">
        <f t="shared" si="38"/>
        <v>1146704545.4545455</v>
      </c>
      <c r="AI25" s="44">
        <f t="shared" si="38"/>
        <v>1146704545.4545455</v>
      </c>
      <c r="AJ25" s="44">
        <f t="shared" si="38"/>
        <v>1164886363.6363635</v>
      </c>
      <c r="AK25" s="44">
        <f t="shared" si="38"/>
        <v>1194886363.6363635</v>
      </c>
      <c r="AL25" s="44">
        <f t="shared" si="38"/>
        <v>1194886363.6363635</v>
      </c>
      <c r="AM25" s="44">
        <f t="shared" si="38"/>
        <v>1218636363.6363635</v>
      </c>
      <c r="AN25" s="44">
        <f t="shared" si="38"/>
        <v>1218636363.6363635</v>
      </c>
      <c r="AO25" s="44">
        <f t="shared" si="38"/>
        <v>1433636363.6363635</v>
      </c>
      <c r="AP25" s="44">
        <f t="shared" si="38"/>
        <v>1433636363.6363635</v>
      </c>
      <c r="AQ25" s="44">
        <f t="shared" si="38"/>
        <v>1714610389.6103897</v>
      </c>
      <c r="AR25" s="44">
        <f t="shared" si="38"/>
        <v>1714610389.6103897</v>
      </c>
      <c r="AS25" s="44">
        <f t="shared" si="38"/>
        <v>1732142857.1428571</v>
      </c>
      <c r="AT25" s="44">
        <f t="shared" si="38"/>
        <v>2005142857.1428571</v>
      </c>
      <c r="AU25" s="44">
        <f t="shared" si="38"/>
        <v>2458476190.4761906</v>
      </c>
      <c r="AV25" s="44">
        <f t="shared" si="38"/>
        <v>2458476190.4761906</v>
      </c>
      <c r="AW25" s="44">
        <f t="shared" si="38"/>
        <v>2528476190.4761906</v>
      </c>
      <c r="AX25" s="44">
        <f t="shared" si="38"/>
        <v>2528476190.4761906</v>
      </c>
      <c r="AY25" s="44">
        <f t="shared" si="38"/>
        <v>2748476190.4761906</v>
      </c>
      <c r="AZ25" s="44">
        <f t="shared" si="38"/>
        <v>2748476190.4761906</v>
      </c>
      <c r="BA25" s="44">
        <f t="shared" si="38"/>
        <v>2788476190.4761906</v>
      </c>
      <c r="BB25" s="44">
        <f t="shared" si="38"/>
        <v>2788476190.4761906</v>
      </c>
      <c r="BC25" s="44">
        <f t="shared" si="38"/>
        <v>2788476190.4761906</v>
      </c>
      <c r="BD25" s="44">
        <f t="shared" si="38"/>
        <v>2788476190.4761906</v>
      </c>
      <c r="BE25" s="44">
        <f t="shared" si="38"/>
        <v>3362047619.0476189</v>
      </c>
      <c r="BF25" s="44">
        <f t="shared" si="38"/>
        <v>3362047619.0476189</v>
      </c>
      <c r="BH25" s="61">
        <f>(BF25-AG25)/AG25</f>
        <v>1.9319214198413481</v>
      </c>
      <c r="BI25" s="61">
        <f>BH25/(BF$4-AG$4)</f>
        <v>7.7276856793653925E-2</v>
      </c>
      <c r="BJ25" s="62">
        <f>((BF25/AG25)^(1/($BF$4-$AG$4)))-1</f>
        <v>4.3965370939040627E-2</v>
      </c>
    </row>
    <row r="26" spans="3:62">
      <c r="C26" s="11"/>
      <c r="D26" t="str">
        <f>'Media Rights Data - Professiona'!D27</f>
        <v>Value Per Year</v>
      </c>
      <c r="E26" s="24">
        <f>'Media Rights Data - Professiona'!E27</f>
        <v>755000000</v>
      </c>
      <c r="F26" s="39"/>
      <c r="H26" s="45" t="str">
        <f>'Media Rights Data - College'!D27</f>
        <v>Value Per Year</v>
      </c>
      <c r="I26" s="24" t="str">
        <f>'Media Rights Data - College'!E27</f>
        <v>NA</v>
      </c>
    </row>
    <row r="27" spans="3:62">
      <c r="C27" s="11"/>
      <c r="D27" t="str">
        <f>'Media Rights Data - Professiona'!D28</f>
        <v>Started</v>
      </c>
      <c r="E27">
        <f>'Media Rights Data - Professiona'!E28</f>
        <v>2000</v>
      </c>
      <c r="I27"/>
      <c r="L27" s="1" t="s">
        <v>8</v>
      </c>
      <c r="AG27" s="17">
        <f>$E$57</f>
        <v>250000000</v>
      </c>
      <c r="AH27" s="17">
        <f t="shared" ref="AH27:AO27" si="39">$E$57</f>
        <v>250000000</v>
      </c>
      <c r="AI27" s="17">
        <f t="shared" si="39"/>
        <v>250000000</v>
      </c>
      <c r="AJ27" s="17">
        <f t="shared" si="39"/>
        <v>250000000</v>
      </c>
      <c r="AK27" s="17">
        <f t="shared" si="39"/>
        <v>250000000</v>
      </c>
      <c r="AL27" s="17">
        <f t="shared" si="39"/>
        <v>250000000</v>
      </c>
      <c r="AM27" s="17">
        <f t="shared" si="39"/>
        <v>250000000</v>
      </c>
      <c r="AN27" s="17">
        <f t="shared" si="39"/>
        <v>250000000</v>
      </c>
      <c r="AO27" s="17">
        <f t="shared" si="39"/>
        <v>250000000</v>
      </c>
      <c r="AP27" s="17">
        <f>$E$55</f>
        <v>440000000</v>
      </c>
      <c r="AQ27" s="17">
        <f t="shared" ref="AQ27:AS27" si="40">$E$55</f>
        <v>440000000</v>
      </c>
      <c r="AR27" s="17">
        <f t="shared" si="40"/>
        <v>440000000</v>
      </c>
      <c r="AS27" s="17">
        <f t="shared" si="40"/>
        <v>440000000</v>
      </c>
      <c r="AT27" s="17">
        <f>$E$53</f>
        <v>547500000</v>
      </c>
      <c r="AU27" s="17">
        <f t="shared" ref="AU27:BA27" si="41">$E$53</f>
        <v>547500000</v>
      </c>
      <c r="AV27" s="17">
        <f t="shared" si="41"/>
        <v>547500000</v>
      </c>
      <c r="AW27" s="17">
        <f t="shared" si="41"/>
        <v>547500000</v>
      </c>
      <c r="AX27" s="17">
        <f t="shared" si="41"/>
        <v>547500000</v>
      </c>
      <c r="AY27" s="17">
        <f t="shared" si="41"/>
        <v>547500000</v>
      </c>
      <c r="AZ27" s="17">
        <f t="shared" si="41"/>
        <v>547500000</v>
      </c>
      <c r="BA27" s="17">
        <f t="shared" si="41"/>
        <v>547500000</v>
      </c>
      <c r="BB27" s="17">
        <f>$E$51</f>
        <v>645833333.33333337</v>
      </c>
      <c r="BC27" s="17">
        <f t="shared" ref="BC27:BF27" si="42">$E$51</f>
        <v>645833333.33333337</v>
      </c>
      <c r="BD27" s="17">
        <f t="shared" si="42"/>
        <v>645833333.33333337</v>
      </c>
      <c r="BE27" s="17">
        <f t="shared" si="42"/>
        <v>645833333.33333337</v>
      </c>
      <c r="BF27" s="17">
        <f t="shared" si="42"/>
        <v>645833333.33333337</v>
      </c>
      <c r="BH27" s="61">
        <f>(BF27-AG27)/AG27</f>
        <v>1.5833333333333335</v>
      </c>
      <c r="BI27" s="61">
        <f>BH27/(BF$4-AG$4)</f>
        <v>6.3333333333333339E-2</v>
      </c>
      <c r="BJ27" s="62">
        <f>((BF27/AG27)^(1/($BF$4-$AG$4)))-1</f>
        <v>3.8693031318866922E-2</v>
      </c>
    </row>
    <row r="28" spans="3:62">
      <c r="C28" s="11"/>
      <c r="D28" t="str">
        <f>'Media Rights Data - Professiona'!D29</f>
        <v>Value Per Year</v>
      </c>
      <c r="E28" s="24">
        <f>'Media Rights Data - Professiona'!E29</f>
        <v>416666667</v>
      </c>
      <c r="F28" s="39"/>
      <c r="I28"/>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row>
    <row r="29" spans="3:62" ht="17" thickBot="1">
      <c r="C29" s="11" t="str">
        <f>'Media Rights Data - Professiona'!C30</f>
        <v>NHL</v>
      </c>
      <c r="G29" s="52" t="str">
        <f>'Media Rights Data - College'!C30</f>
        <v>Pac 12</v>
      </c>
      <c r="M29" s="20" t="s">
        <v>103</v>
      </c>
      <c r="N29" s="20"/>
      <c r="O29" s="20"/>
      <c r="P29" s="20"/>
      <c r="Q29" s="20"/>
      <c r="R29" s="20"/>
      <c r="S29" s="20"/>
      <c r="T29" s="20"/>
      <c r="U29" s="20"/>
      <c r="V29" s="20"/>
      <c r="W29" s="20"/>
      <c r="X29" s="20"/>
      <c r="Y29" s="20"/>
      <c r="Z29" s="20"/>
      <c r="AA29" s="20"/>
      <c r="AB29" s="20"/>
      <c r="AC29" s="20"/>
      <c r="AD29" s="20"/>
      <c r="AE29" s="20"/>
      <c r="AF29" s="20"/>
      <c r="AG29" s="21">
        <f t="shared" ref="AG29:BF29" si="43">AG14+AG25+AG27</f>
        <v>3925871212.4545455</v>
      </c>
      <c r="AH29" s="21">
        <f t="shared" si="43"/>
        <v>3925871212.4545455</v>
      </c>
      <c r="AI29" s="21">
        <f t="shared" si="43"/>
        <v>3925871212.4545455</v>
      </c>
      <c r="AJ29" s="21">
        <f t="shared" si="43"/>
        <v>4098219697.30303</v>
      </c>
      <c r="AK29" s="21">
        <f t="shared" si="43"/>
        <v>4188219697.30303</v>
      </c>
      <c r="AL29" s="21">
        <f t="shared" si="43"/>
        <v>4188219697.30303</v>
      </c>
      <c r="AM29" s="21">
        <f t="shared" si="43"/>
        <v>5660303030.30303</v>
      </c>
      <c r="AN29" s="21">
        <f t="shared" si="43"/>
        <v>5881483030.30303</v>
      </c>
      <c r="AO29" s="21">
        <f t="shared" si="43"/>
        <v>6096483030.30303</v>
      </c>
      <c r="AP29" s="21">
        <f t="shared" si="43"/>
        <v>6448636363.636364</v>
      </c>
      <c r="AQ29" s="21">
        <f t="shared" si="43"/>
        <v>6729610389.6103897</v>
      </c>
      <c r="AR29" s="21">
        <f t="shared" si="43"/>
        <v>6729610389.6103897</v>
      </c>
      <c r="AS29" s="21">
        <f t="shared" si="43"/>
        <v>6755142857.1428566</v>
      </c>
      <c r="AT29" s="21">
        <f t="shared" si="43"/>
        <v>7265642857.1428566</v>
      </c>
      <c r="AU29" s="21">
        <f t="shared" si="43"/>
        <v>11263976190.476191</v>
      </c>
      <c r="AV29" s="21">
        <f t="shared" si="43"/>
        <v>11545976190.476191</v>
      </c>
      <c r="AW29" s="21">
        <f t="shared" si="43"/>
        <v>13352642857.142857</v>
      </c>
      <c r="AX29" s="21">
        <f t="shared" si="43"/>
        <v>13352642857.142857</v>
      </c>
      <c r="AY29" s="21">
        <f t="shared" si="43"/>
        <v>13572642857.142857</v>
      </c>
      <c r="AZ29" s="21">
        <f t="shared" si="43"/>
        <v>13572642857.142857</v>
      </c>
      <c r="BA29" s="21">
        <f t="shared" si="43"/>
        <v>13612642857.142857</v>
      </c>
      <c r="BB29" s="21">
        <f t="shared" si="43"/>
        <v>13710976190.476191</v>
      </c>
      <c r="BC29" s="21">
        <f t="shared" si="43"/>
        <v>13848476190.476191</v>
      </c>
      <c r="BD29" s="21">
        <f t="shared" si="43"/>
        <v>13848476190.476191</v>
      </c>
      <c r="BE29" s="21">
        <f t="shared" si="43"/>
        <v>14422047619.047619</v>
      </c>
      <c r="BF29" s="21">
        <f t="shared" si="43"/>
        <v>14422047619.047619</v>
      </c>
      <c r="BH29" s="61">
        <f>(BF29-AG29)/AG29</f>
        <v>2.6735916280938365</v>
      </c>
      <c r="BI29" s="61">
        <f>BH29/(BF$4-AG$4)</f>
        <v>0.10694366512375346</v>
      </c>
      <c r="BJ29" s="62">
        <f>((BF29/AG29)^(1/($BF$4-$AG$4)))-1</f>
        <v>5.342503443627411E-2</v>
      </c>
    </row>
    <row r="30" spans="3:62" ht="17" thickTop="1">
      <c r="C30" s="11"/>
      <c r="D30" t="str">
        <f>'Media Rights Data - Professiona'!D31</f>
        <v>Started</v>
      </c>
      <c r="E30">
        <f>'Media Rights Data - Professiona'!E31</f>
        <v>2013</v>
      </c>
      <c r="H30" s="45" t="str">
        <f>'Media Rights Data - College'!D31</f>
        <v>Started</v>
      </c>
      <c r="I30" s="45">
        <f>'Media Rights Data - College'!E31</f>
        <v>2013</v>
      </c>
      <c r="M30" t="s">
        <v>146</v>
      </c>
      <c r="AK30" s="22">
        <f>((AK29-AG29)/AG29)/5</f>
        <v>1.3365109075213813E-2</v>
      </c>
      <c r="AL30" s="22">
        <f t="shared" ref="AL30:BF30" si="44">((AL29-AH29)/AH29)/5</f>
        <v>1.3365109075213813E-2</v>
      </c>
      <c r="AM30" s="22">
        <f>((AM29-AI29)/AI29)/5</f>
        <v>8.8359078736262336E-2</v>
      </c>
      <c r="AN30" s="22">
        <f t="shared" si="44"/>
        <v>8.7026243818677448E-2</v>
      </c>
      <c r="AO30" s="22">
        <f t="shared" si="44"/>
        <v>9.1125273787753341E-2</v>
      </c>
      <c r="AP30" s="22">
        <f t="shared" si="44"/>
        <v>0.10794164727265435</v>
      </c>
      <c r="AQ30" s="22">
        <f t="shared" si="44"/>
        <v>3.7782689498520129E-2</v>
      </c>
      <c r="AR30" s="22">
        <f t="shared" si="44"/>
        <v>2.8840595303516903E-2</v>
      </c>
      <c r="AS30" s="22">
        <f t="shared" si="44"/>
        <v>2.1607862223708592E-2</v>
      </c>
      <c r="AT30" s="22">
        <f t="shared" si="44"/>
        <v>2.5338891741936754E-2</v>
      </c>
      <c r="AU30" s="22">
        <f t="shared" si="44"/>
        <v>0.13475864242798513</v>
      </c>
      <c r="AV30" s="22">
        <f t="shared" si="44"/>
        <v>0.143139513939815</v>
      </c>
      <c r="AW30" s="22">
        <f t="shared" si="44"/>
        <v>0.19533265660026225</v>
      </c>
      <c r="AX30" s="22">
        <f t="shared" si="44"/>
        <v>0.16755571722097151</v>
      </c>
      <c r="AY30" s="22">
        <f t="shared" si="44"/>
        <v>4.0992037405382084E-2</v>
      </c>
      <c r="AZ30" s="22">
        <f t="shared" si="44"/>
        <v>3.5106025393303361E-2</v>
      </c>
      <c r="BA30" s="22">
        <f t="shared" si="44"/>
        <v>3.8943601320230886E-3</v>
      </c>
      <c r="BB30" s="22">
        <f t="shared" si="44"/>
        <v>5.36722710503183E-3</v>
      </c>
      <c r="BC30" s="22">
        <f t="shared" si="44"/>
        <v>4.0645486105629243E-3</v>
      </c>
      <c r="BD30" s="22">
        <f t="shared" si="44"/>
        <v>4.0645486105629243E-3</v>
      </c>
      <c r="BE30" s="22">
        <f t="shared" si="44"/>
        <v>1.1891956182190581E-2</v>
      </c>
      <c r="BF30" s="22">
        <f t="shared" si="44"/>
        <v>1.0372294703062019E-2</v>
      </c>
    </row>
    <row r="31" spans="3:62">
      <c r="C31" s="11"/>
      <c r="D31" t="str">
        <f>'Media Rights Data - Professiona'!D32</f>
        <v>Value Per Year</v>
      </c>
      <c r="E31" s="24">
        <f>'Media Rights Data - Professiona'!E32</f>
        <v>200000000</v>
      </c>
      <c r="F31" s="39"/>
      <c r="G31" s="39"/>
      <c r="H31" s="45" t="str">
        <f>'Media Rights Data - College'!D32</f>
        <v>Value Per Year</v>
      </c>
      <c r="I31" s="24">
        <f>'Media Rights Data - College'!E32</f>
        <v>250000000</v>
      </c>
    </row>
    <row r="32" spans="3:62">
      <c r="C32" s="11"/>
      <c r="D32" t="str">
        <f>'Media Rights Data - Professiona'!D33</f>
        <v>Started</v>
      </c>
      <c r="E32">
        <f>'Media Rights Data - Professiona'!E33</f>
        <v>2006</v>
      </c>
      <c r="H32" s="45" t="str">
        <f>'Media Rights Data - College'!D33</f>
        <v>Started</v>
      </c>
      <c r="I32" s="46" t="str">
        <f>'Media Rights Data - College'!E33</f>
        <v>2000?</v>
      </c>
      <c r="M32" t="s">
        <v>145</v>
      </c>
      <c r="AG32" s="58"/>
    </row>
    <row r="33" spans="3:33">
      <c r="C33" s="11"/>
      <c r="D33" t="str">
        <f>'Media Rights Data - Professiona'!D34</f>
        <v>Value Per Year</v>
      </c>
      <c r="E33" s="24">
        <f>'Media Rights Data - Professiona'!E34</f>
        <v>70000000</v>
      </c>
      <c r="F33" s="39"/>
      <c r="G33" s="39"/>
      <c r="H33" s="45" t="str">
        <f>'Media Rights Data - College'!D34</f>
        <v>Value Per Year</v>
      </c>
      <c r="I33" s="24">
        <f>'Media Rights Data - College'!E34</f>
        <v>60000000</v>
      </c>
      <c r="M33" t="s">
        <v>124</v>
      </c>
      <c r="AG33" s="41"/>
    </row>
    <row r="34" spans="3:33">
      <c r="C34" s="11"/>
      <c r="D34" t="str">
        <f>'Media Rights Data - Professiona'!D35</f>
        <v>Started</v>
      </c>
      <c r="E34">
        <f>'Media Rights Data - Professiona'!E35</f>
        <v>2004</v>
      </c>
      <c r="G34" s="52" t="s">
        <v>25</v>
      </c>
      <c r="I34" s="46"/>
    </row>
    <row r="35" spans="3:33">
      <c r="C35" s="11"/>
      <c r="D35" t="str">
        <f>'Media Rights Data - Professiona'!D36</f>
        <v>Value Per Year</v>
      </c>
      <c r="E35" s="24">
        <f>'Media Rights Data - Professiona'!E36</f>
        <v>60000000</v>
      </c>
      <c r="F35" s="39"/>
      <c r="G35" s="39"/>
      <c r="H35" s="45" t="str">
        <f>'Media Rights Data - College'!D40</f>
        <v>Started</v>
      </c>
      <c r="I35" s="45">
        <f>'Media Rights Data - College'!E40</f>
        <v>2008</v>
      </c>
    </row>
    <row r="36" spans="3:33">
      <c r="C36" s="11"/>
      <c r="D36" t="str">
        <f>'Media Rights Data - Professiona'!D37</f>
        <v>Started</v>
      </c>
      <c r="E36" s="3" t="str">
        <f>'Media Rights Data - Professiona'!E37</f>
        <v>Pre-2000</v>
      </c>
      <c r="F36" s="46"/>
      <c r="G36" s="46"/>
      <c r="H36" s="45" t="str">
        <f>'Media Rights Data - College'!D41</f>
        <v>Value Per Year</v>
      </c>
      <c r="I36" s="24">
        <f>'Media Rights Data - College'!E41</f>
        <v>205000000</v>
      </c>
    </row>
    <row r="37" spans="3:33">
      <c r="C37" s="11"/>
      <c r="D37" t="str">
        <f>'Media Rights Data - Professiona'!D38</f>
        <v>Value Per Year</v>
      </c>
      <c r="E37" s="38" t="str">
        <f>'Media Rights Data - Professiona'!E38</f>
        <v>NA</v>
      </c>
      <c r="F37" s="47"/>
      <c r="G37" s="47"/>
      <c r="H37" s="45" t="str">
        <f>'Media Rights Data - College'!D42</f>
        <v>Started</v>
      </c>
      <c r="I37" s="46">
        <f>'Media Rights Data - College'!E42</f>
        <v>15</v>
      </c>
    </row>
    <row r="38" spans="3:33">
      <c r="C38" s="11" t="str">
        <f>'Media Rights Data - Professiona'!C39</f>
        <v>MLS</v>
      </c>
      <c r="H38" s="45" t="str">
        <f>'Media Rights Data - College'!D43</f>
        <v>Value Per Year</v>
      </c>
      <c r="I38" s="59">
        <f>'Media Rights Data - College'!E43</f>
        <v>100000000</v>
      </c>
    </row>
    <row r="39" spans="3:33">
      <c r="C39" s="11"/>
      <c r="D39" t="str">
        <f>'Media Rights Data - Professiona'!D40</f>
        <v>Started</v>
      </c>
      <c r="E39">
        <f>'Media Rights Data - Professiona'!E40</f>
        <v>2015</v>
      </c>
      <c r="G39" s="52" t="s">
        <v>27</v>
      </c>
      <c r="I39"/>
    </row>
    <row r="40" spans="3:33">
      <c r="C40" s="11"/>
      <c r="D40" t="str">
        <f>'Media Rights Data - Professiona'!D41</f>
        <v>Value Per Year</v>
      </c>
      <c r="E40" s="24">
        <f>'Media Rights Data - Professiona'!E41</f>
        <v>90000000</v>
      </c>
      <c r="F40" s="39"/>
      <c r="G40" s="39"/>
      <c r="H40" s="45" t="str">
        <f>'Media Rights Data - College'!D45</f>
        <v>Started</v>
      </c>
      <c r="I40" s="45">
        <f>'Media Rights Data - College'!E45</f>
        <v>2018</v>
      </c>
    </row>
    <row r="41" spans="3:33">
      <c r="C41" s="11"/>
      <c r="D41" t="str">
        <f>'Media Rights Data - Professiona'!D42</f>
        <v>Started</v>
      </c>
      <c r="E41">
        <f>'Media Rights Data - Professiona'!E42</f>
        <v>2012</v>
      </c>
      <c r="H41" s="45" t="str">
        <f>'Media Rights Data - College'!D46</f>
        <v>Value Per Year</v>
      </c>
      <c r="I41" s="24">
        <f>'Media Rights Data - College'!E46</f>
        <v>440000000</v>
      </c>
    </row>
    <row r="42" spans="3:33">
      <c r="C42" s="11"/>
      <c r="D42" t="str">
        <f>'Media Rights Data - Professiona'!D43</f>
        <v>Value Per Year</v>
      </c>
      <c r="E42" s="24">
        <f>'Media Rights Data - Professiona'!E43</f>
        <v>28000000</v>
      </c>
      <c r="F42" s="39"/>
      <c r="G42" s="39"/>
      <c r="H42" s="45" t="str">
        <f>'Media Rights Data - College'!D47</f>
        <v>Started</v>
      </c>
      <c r="I42" s="46">
        <f>'Media Rights Data - College'!E47</f>
        <v>2008</v>
      </c>
    </row>
    <row r="43" spans="3:33">
      <c r="C43" s="11"/>
      <c r="D43" t="str">
        <f>'Media Rights Data - Professiona'!D44</f>
        <v>Started</v>
      </c>
      <c r="E43">
        <f>'Media Rights Data - Professiona'!E44</f>
        <v>2009</v>
      </c>
      <c r="H43" s="45" t="str">
        <f>'Media Rights Data - College'!D48</f>
        <v>Value Per Year</v>
      </c>
      <c r="I43" s="24">
        <f>'Media Rights Data - College'!E48</f>
        <v>220000000</v>
      </c>
    </row>
    <row r="44" spans="3:33">
      <c r="C44" s="11"/>
      <c r="D44" t="str">
        <f>'Media Rights Data - Professiona'!D45</f>
        <v>Value Per Year</v>
      </c>
      <c r="E44" s="24">
        <f>'Media Rights Data - Professiona'!E45</f>
        <v>20000000</v>
      </c>
      <c r="F44" s="39"/>
      <c r="G44" s="39"/>
      <c r="H44" s="45" t="str">
        <f>'Media Rights Data - College'!D49</f>
        <v>Started</v>
      </c>
      <c r="I44" s="46" t="str">
        <f>'Media Rights Data - College'!E49</f>
        <v>2000????</v>
      </c>
    </row>
    <row r="45" spans="3:33">
      <c r="C45" s="11"/>
      <c r="D45" t="str">
        <f>'Media Rights Data - Professiona'!D46</f>
        <v>Started</v>
      </c>
      <c r="E45">
        <f>'Media Rights Data - Professiona'!E46</f>
        <v>2007</v>
      </c>
      <c r="H45" s="45" t="str">
        <f>'Media Rights Data - College'!D50</f>
        <v>Value Per Year</v>
      </c>
      <c r="I45" s="59">
        <f>'Media Rights Data - College'!E50</f>
        <v>110000000</v>
      </c>
    </row>
    <row r="46" spans="3:33">
      <c r="C46" s="11"/>
      <c r="D46" t="str">
        <f>'Media Rights Data - Professiona'!D47</f>
        <v>Value Per Year</v>
      </c>
      <c r="E46" s="24">
        <f>'Media Rights Data - Professiona'!E47</f>
        <v>21180000</v>
      </c>
      <c r="F46" s="39"/>
      <c r="G46" s="39" t="s">
        <v>26</v>
      </c>
      <c r="I46" s="46"/>
    </row>
    <row r="47" spans="3:33">
      <c r="C47" s="11"/>
      <c r="D47" t="str">
        <f>'Media Rights Data - Professiona'!D48</f>
        <v>Started</v>
      </c>
      <c r="E47">
        <f>'Media Rights Data - Professiona'!E48</f>
        <v>1998</v>
      </c>
      <c r="H47" s="45" t="str">
        <f>'Media Rights Data - College'!D52</f>
        <v>Started</v>
      </c>
      <c r="I47" s="45">
        <f>'Media Rights Data - College'!E52</f>
        <v>2013</v>
      </c>
    </row>
    <row r="48" spans="3:33">
      <c r="C48" s="11"/>
      <c r="D48" t="str">
        <f>'Media Rights Data - Professiona'!D49</f>
        <v>Value Per Year</v>
      </c>
      <c r="E48" s="37" t="str">
        <f>'Media Rights Data - Professiona'!E49</f>
        <v>NA</v>
      </c>
      <c r="F48" s="48"/>
      <c r="G48" s="48"/>
      <c r="H48" s="45" t="str">
        <f>'Media Rights Data - College'!D53</f>
        <v>Value Per Year</v>
      </c>
      <c r="I48" s="24">
        <f>'Media Rights Data - College'!E53</f>
        <v>238000000</v>
      </c>
    </row>
    <row r="49" spans="3:9">
      <c r="C49" s="11" t="str">
        <f>'Media Rights Data - Professiona'!C50</f>
        <v>Olympics</v>
      </c>
      <c r="E49" s="45"/>
      <c r="H49" s="45" t="str">
        <f>'Media Rights Data - College'!D54</f>
        <v>Started</v>
      </c>
      <c r="I49" s="46">
        <f>'Media Rights Data - College'!E54</f>
        <v>2000</v>
      </c>
    </row>
    <row r="50" spans="3:9">
      <c r="D50" t="str">
        <f>'Media Rights Data - Professiona'!D51</f>
        <v>Started</v>
      </c>
      <c r="E50">
        <f>'Media Rights Data - Professiona'!E51</f>
        <v>2021</v>
      </c>
      <c r="H50" s="45" t="str">
        <f>'Media Rights Data - College'!D55</f>
        <v>Value Per Year</v>
      </c>
      <c r="I50" s="24">
        <f>'Media Rights Data - College'!E55</f>
        <v>155000000</v>
      </c>
    </row>
    <row r="51" spans="3:9">
      <c r="D51" t="str">
        <f>'Media Rights Data - Professiona'!D52</f>
        <v>Value Per Year</v>
      </c>
      <c r="E51" s="24">
        <f>'Media Rights Data - Professiona'!E52</f>
        <v>645833333.33333337</v>
      </c>
      <c r="G51" s="45" t="s">
        <v>27</v>
      </c>
      <c r="I51" s="39"/>
    </row>
    <row r="52" spans="3:9">
      <c r="D52" t="str">
        <f>'Media Rights Data - Professiona'!D53</f>
        <v>Started</v>
      </c>
      <c r="E52">
        <f>'Media Rights Data - Professiona'!E53</f>
        <v>2013</v>
      </c>
      <c r="H52" s="45" t="str">
        <f>'Media Rights Data - College'!D57</f>
        <v>Started</v>
      </c>
      <c r="I52" s="46">
        <f>'Media Rights Data - College'!E57</f>
        <v>2020</v>
      </c>
    </row>
    <row r="53" spans="3:9">
      <c r="D53" t="str">
        <f>'Media Rights Data - Professiona'!D54</f>
        <v>Value Per Year</v>
      </c>
      <c r="E53" s="24">
        <f>'Media Rights Data - Professiona'!E54</f>
        <v>547500000</v>
      </c>
      <c r="H53" s="45" t="str">
        <f>'Media Rights Data - College'!D58</f>
        <v>Value Per Year</v>
      </c>
      <c r="I53" s="24">
        <f>'Media Rights Data - College'!E58</f>
        <v>240000000</v>
      </c>
    </row>
    <row r="54" spans="3:9">
      <c r="D54" t="str">
        <f>'Media Rights Data - Professiona'!D55</f>
        <v>Started</v>
      </c>
      <c r="E54">
        <f>'Media Rights Data - Professiona'!E55</f>
        <v>2009</v>
      </c>
      <c r="H54" s="45" t="str">
        <f>'Media Rights Data - College'!D59</f>
        <v>Started</v>
      </c>
      <c r="I54" s="46">
        <f>'Media Rights Data - College'!E59</f>
        <v>2016</v>
      </c>
    </row>
    <row r="55" spans="3:9">
      <c r="D55" t="str">
        <f>'Media Rights Data - Professiona'!D56</f>
        <v>Value Per Year</v>
      </c>
      <c r="E55" s="24">
        <f>'Media Rights Data - Professiona'!E56</f>
        <v>440000000</v>
      </c>
      <c r="H55" s="45" t="str">
        <f>'Media Rights Data - College'!D60</f>
        <v>Value Per Year</v>
      </c>
      <c r="I55" s="24">
        <f>'Media Rights Data - College'!E60</f>
        <v>200000000</v>
      </c>
    </row>
    <row r="56" spans="3:9">
      <c r="D56" t="str">
        <f>'Media Rights Data - Professiona'!D57</f>
        <v>Started</v>
      </c>
      <c r="E56">
        <f>'Media Rights Data - Professiona'!E57</f>
        <v>1996</v>
      </c>
      <c r="H56" s="45" t="str">
        <f>'Media Rights Data - College'!D61</f>
        <v>Started</v>
      </c>
      <c r="I56" s="46">
        <f>'Media Rights Data - College'!E61</f>
        <v>2004</v>
      </c>
    </row>
    <row r="57" spans="3:9">
      <c r="D57" t="str">
        <f>'Media Rights Data - Professiona'!D58</f>
        <v>Value Per Year</v>
      </c>
      <c r="E57" s="24">
        <f>'Media Rights Data - Professiona'!E58</f>
        <v>250000000</v>
      </c>
      <c r="H57" s="45" t="str">
        <f>'Media Rights Data - College'!D62</f>
        <v>Value Per Year</v>
      </c>
      <c r="I57" s="24">
        <f>'Media Rights Data - College'!E62</f>
        <v>130000000</v>
      </c>
    </row>
    <row r="58" spans="3:9">
      <c r="C58" t="str">
        <f>'Media Rights Data - Professiona'!C59</f>
        <v>NASCAR</v>
      </c>
      <c r="H58" s="45" t="str">
        <f>'Media Rights Data - College'!D63</f>
        <v>Started</v>
      </c>
      <c r="I58" s="46">
        <f>'Media Rights Data - College'!E63</f>
        <v>2000</v>
      </c>
    </row>
    <row r="59" spans="3:9">
      <c r="D59" t="str">
        <f>'Media Rights Data - Professiona'!D60</f>
        <v>Started</v>
      </c>
      <c r="E59">
        <f>'Media Rights Data - Professiona'!E60</f>
        <v>2015</v>
      </c>
      <c r="H59" s="45" t="str">
        <f>'Media Rights Data - College'!D64</f>
        <v>Value Per Year</v>
      </c>
      <c r="I59" s="59">
        <f>'Media Rights Data - College'!E64</f>
        <v>100000000</v>
      </c>
    </row>
    <row r="60" spans="3:9">
      <c r="D60" t="str">
        <f>'Media Rights Data - Professiona'!D61</f>
        <v>Value Per Year</v>
      </c>
      <c r="E60" s="24">
        <f>'Media Rights Data - Professiona'!E61</f>
        <v>820000000</v>
      </c>
    </row>
    <row r="61" spans="3:9">
      <c r="D61" t="str">
        <f>'Media Rights Data - Professiona'!D62</f>
        <v>Started</v>
      </c>
      <c r="E61">
        <f>'Media Rights Data - Professiona'!E62</f>
        <v>2007</v>
      </c>
    </row>
    <row r="62" spans="3:9">
      <c r="D62" t="str">
        <f>'Media Rights Data - Professiona'!D63</f>
        <v>Value Per Year</v>
      </c>
      <c r="E62" s="24">
        <f>'Media Rights Data - Professiona'!E63</f>
        <v>600000000</v>
      </c>
    </row>
    <row r="63" spans="3:9">
      <c r="D63" t="str">
        <f>'Media Rights Data - Professiona'!D64</f>
        <v>Started</v>
      </c>
      <c r="E63">
        <f>'Media Rights Data - Professiona'!E64</f>
        <v>2001</v>
      </c>
    </row>
    <row r="64" spans="3:9">
      <c r="D64" t="str">
        <f>'Media Rights Data - Professiona'!D65</f>
        <v>Value Per Year</v>
      </c>
      <c r="E64" s="24">
        <f>'Media Rights Data - Professiona'!E65</f>
        <v>400000000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1F52B-70B7-E447-89CA-189082D62EC8}">
  <sheetPr>
    <tabColor rgb="FF92D050"/>
  </sheetPr>
  <dimension ref="C3:AC37"/>
  <sheetViews>
    <sheetView showGridLines="0" workbookViewId="0">
      <selection activeCell="R29" sqref="R29"/>
    </sheetView>
  </sheetViews>
  <sheetFormatPr baseColWidth="10" defaultRowHeight="16"/>
  <cols>
    <col min="3" max="3" width="19.5" bestFit="1" customWidth="1"/>
    <col min="4" max="29" width="8.1640625" bestFit="1" customWidth="1"/>
  </cols>
  <sheetData>
    <row r="3" spans="3:29">
      <c r="D3" s="4">
        <v>2000</v>
      </c>
      <c r="E3" s="4">
        <v>2001</v>
      </c>
      <c r="F3" s="4">
        <v>2002</v>
      </c>
      <c r="G3" s="4">
        <v>2003</v>
      </c>
      <c r="H3" s="4">
        <v>2004</v>
      </c>
      <c r="I3" s="4">
        <v>2005</v>
      </c>
      <c r="J3" s="4">
        <v>2006</v>
      </c>
      <c r="K3" s="4">
        <v>2007</v>
      </c>
      <c r="L3" s="4">
        <v>2008</v>
      </c>
      <c r="M3" s="4">
        <v>2009</v>
      </c>
      <c r="N3" s="4">
        <v>2010</v>
      </c>
      <c r="O3" s="4">
        <v>2011</v>
      </c>
      <c r="P3" s="4">
        <v>2012</v>
      </c>
      <c r="Q3" s="4">
        <v>2013</v>
      </c>
      <c r="R3" s="4">
        <v>2014</v>
      </c>
      <c r="S3" s="4">
        <v>2015</v>
      </c>
      <c r="T3" s="4">
        <v>2016</v>
      </c>
      <c r="U3" s="4">
        <v>2017</v>
      </c>
      <c r="V3" s="4">
        <v>2018</v>
      </c>
      <c r="W3" s="4">
        <v>2019</v>
      </c>
      <c r="X3" s="4">
        <v>2020</v>
      </c>
      <c r="Y3" s="4">
        <v>2021</v>
      </c>
      <c r="Z3" s="4">
        <v>2022</v>
      </c>
      <c r="AA3" s="4">
        <v>2023</v>
      </c>
      <c r="AB3" s="4">
        <v>2024</v>
      </c>
      <c r="AC3" s="4">
        <v>2025</v>
      </c>
    </row>
    <row r="4" spans="3:29">
      <c r="C4" t="s">
        <v>3</v>
      </c>
      <c r="D4" s="60">
        <v>1100000000</v>
      </c>
      <c r="E4" s="60">
        <v>1100000000</v>
      </c>
      <c r="F4" s="60">
        <v>1100000000</v>
      </c>
      <c r="G4" s="60">
        <v>1100000000</v>
      </c>
      <c r="H4" s="60">
        <v>1100000000</v>
      </c>
      <c r="I4" s="60">
        <v>1100000000</v>
      </c>
      <c r="J4" s="60">
        <v>2200000000</v>
      </c>
      <c r="K4" s="60">
        <v>2200000000</v>
      </c>
      <c r="L4" s="60">
        <v>2200000000</v>
      </c>
      <c r="M4" s="60">
        <v>2200000000</v>
      </c>
      <c r="N4" s="60">
        <v>2200000000</v>
      </c>
      <c r="O4" s="60">
        <v>2200000000</v>
      </c>
      <c r="P4" s="60">
        <v>2200000000</v>
      </c>
      <c r="Q4" s="60">
        <v>2200000000</v>
      </c>
      <c r="R4" s="60">
        <v>4950000000</v>
      </c>
      <c r="S4" s="60">
        <v>4950000000</v>
      </c>
      <c r="T4" s="60">
        <v>4950000000</v>
      </c>
      <c r="U4" s="60">
        <v>4950000000</v>
      </c>
      <c r="V4" s="60">
        <v>4950000000</v>
      </c>
      <c r="W4" s="60">
        <v>4950000000</v>
      </c>
      <c r="X4" s="60">
        <v>4950000000</v>
      </c>
      <c r="Y4" s="60">
        <v>4950000000</v>
      </c>
      <c r="Z4" s="60">
        <v>4950000000</v>
      </c>
      <c r="AA4" s="60">
        <v>4950000000</v>
      </c>
      <c r="AB4" s="60">
        <v>4950000000</v>
      </c>
      <c r="AC4" s="60">
        <v>4950000000</v>
      </c>
    </row>
    <row r="5" spans="3:29">
      <c r="C5" t="s">
        <v>10</v>
      </c>
      <c r="D5" s="60">
        <v>612500000</v>
      </c>
      <c r="E5" s="60">
        <v>612500000</v>
      </c>
      <c r="F5" s="60">
        <v>612500000</v>
      </c>
      <c r="G5" s="60">
        <v>766666666.66666663</v>
      </c>
      <c r="H5" s="60">
        <v>766666666.66666663</v>
      </c>
      <c r="I5" s="60">
        <v>766666666.66666663</v>
      </c>
      <c r="J5" s="60">
        <v>766666666.66666663</v>
      </c>
      <c r="K5" s="60">
        <v>766666666.66666663</v>
      </c>
      <c r="L5" s="60">
        <v>766666666.66666663</v>
      </c>
      <c r="M5" s="60">
        <v>930000000</v>
      </c>
      <c r="N5" s="60">
        <v>930000000</v>
      </c>
      <c r="O5" s="60">
        <v>930000000</v>
      </c>
      <c r="P5" s="60">
        <v>930000000</v>
      </c>
      <c r="Q5" s="60">
        <v>930000000</v>
      </c>
      <c r="R5" s="60">
        <v>930000000</v>
      </c>
      <c r="S5" s="60">
        <v>930000000</v>
      </c>
      <c r="T5" s="60">
        <v>2666666666.6666665</v>
      </c>
      <c r="U5" s="60">
        <v>2666666666.6666665</v>
      </c>
      <c r="V5" s="60">
        <v>2666666666.6666665</v>
      </c>
      <c r="W5" s="60">
        <v>2666666666.6666665</v>
      </c>
      <c r="X5" s="60">
        <v>2666666666.6666665</v>
      </c>
      <c r="Y5" s="60">
        <v>2666666666.6666665</v>
      </c>
      <c r="Z5" s="60">
        <v>2666666666.6666665</v>
      </c>
      <c r="AA5" s="60">
        <v>2666666666.6666665</v>
      </c>
      <c r="AB5" s="60">
        <v>2666666666.6666665</v>
      </c>
      <c r="AC5" s="60">
        <v>2666666666.6666665</v>
      </c>
    </row>
    <row r="6" spans="3:29">
      <c r="C6" t="s">
        <v>51</v>
      </c>
      <c r="D6" s="60">
        <v>416666667</v>
      </c>
      <c r="E6" s="60">
        <v>416666667</v>
      </c>
      <c r="F6" s="60">
        <v>416666667</v>
      </c>
      <c r="G6" s="60">
        <v>416666667</v>
      </c>
      <c r="H6" s="60">
        <v>416666667</v>
      </c>
      <c r="I6" s="60">
        <v>416666667</v>
      </c>
      <c r="J6" s="60">
        <v>755000000</v>
      </c>
      <c r="K6" s="60">
        <v>755000000</v>
      </c>
      <c r="L6" s="60">
        <v>755000000</v>
      </c>
      <c r="M6" s="60">
        <v>755000000</v>
      </c>
      <c r="N6" s="60">
        <v>755000000</v>
      </c>
      <c r="O6" s="60">
        <v>755000000</v>
      </c>
      <c r="P6" s="60">
        <v>755000000</v>
      </c>
      <c r="Q6" s="60">
        <v>755000000</v>
      </c>
      <c r="R6" s="60">
        <v>1550000000</v>
      </c>
      <c r="S6" s="60">
        <v>1550000000</v>
      </c>
      <c r="T6" s="60">
        <v>1550000000</v>
      </c>
      <c r="U6" s="60">
        <v>1550000000</v>
      </c>
      <c r="V6" s="60">
        <v>1550000000</v>
      </c>
      <c r="W6" s="60">
        <v>1550000000</v>
      </c>
      <c r="X6" s="60">
        <v>1550000000</v>
      </c>
      <c r="Y6" s="60">
        <v>1550000000</v>
      </c>
      <c r="Z6" s="60">
        <v>1687500000</v>
      </c>
      <c r="AA6" s="60">
        <v>1687500000</v>
      </c>
      <c r="AB6" s="60">
        <v>1687500000</v>
      </c>
      <c r="AC6" s="60">
        <v>1687500000</v>
      </c>
    </row>
    <row r="7" spans="3:29">
      <c r="C7" t="s">
        <v>65</v>
      </c>
      <c r="D7" s="60"/>
      <c r="E7" s="60"/>
      <c r="F7" s="60"/>
      <c r="G7" s="60"/>
      <c r="H7" s="60">
        <v>60000000</v>
      </c>
      <c r="I7" s="60">
        <v>60000000</v>
      </c>
      <c r="J7" s="60">
        <v>70000000</v>
      </c>
      <c r="K7" s="60">
        <v>70000000</v>
      </c>
      <c r="L7" s="60">
        <v>70000000</v>
      </c>
      <c r="M7" s="60">
        <v>70000000</v>
      </c>
      <c r="N7" s="60">
        <v>70000000</v>
      </c>
      <c r="O7" s="60">
        <v>70000000</v>
      </c>
      <c r="P7" s="60">
        <v>70000000</v>
      </c>
      <c r="Q7" s="60">
        <v>200000000</v>
      </c>
      <c r="R7" s="60">
        <v>200000000</v>
      </c>
      <c r="S7" s="60">
        <v>200000000</v>
      </c>
      <c r="T7" s="60">
        <v>200000000</v>
      </c>
      <c r="U7" s="60">
        <v>200000000</v>
      </c>
      <c r="V7" s="60">
        <v>200000000</v>
      </c>
      <c r="W7" s="60">
        <v>200000000</v>
      </c>
      <c r="X7" s="60">
        <v>200000000</v>
      </c>
      <c r="Y7" s="60">
        <v>200000000</v>
      </c>
      <c r="Z7" s="60">
        <v>200000000</v>
      </c>
      <c r="AA7" s="60">
        <v>200000000</v>
      </c>
      <c r="AB7" s="60">
        <v>200000000</v>
      </c>
      <c r="AC7" s="60">
        <v>200000000</v>
      </c>
    </row>
    <row r="8" spans="3:29">
      <c r="C8" t="s">
        <v>67</v>
      </c>
      <c r="D8" s="60"/>
      <c r="E8" s="60"/>
      <c r="F8" s="60"/>
      <c r="G8" s="60"/>
      <c r="H8" s="60"/>
      <c r="I8" s="60"/>
      <c r="J8" s="60"/>
      <c r="K8" s="60">
        <v>21180000</v>
      </c>
      <c r="L8" s="60">
        <v>21180000</v>
      </c>
      <c r="M8" s="60">
        <v>20000000</v>
      </c>
      <c r="N8" s="60">
        <v>20000000</v>
      </c>
      <c r="O8" s="60">
        <v>20000000</v>
      </c>
      <c r="P8" s="60">
        <v>28000000</v>
      </c>
      <c r="Q8" s="60">
        <v>28000000</v>
      </c>
      <c r="R8" s="60">
        <v>28000000</v>
      </c>
      <c r="S8" s="60">
        <v>90000000</v>
      </c>
      <c r="T8" s="60">
        <v>90000000</v>
      </c>
      <c r="U8" s="60">
        <v>90000000</v>
      </c>
      <c r="V8" s="60">
        <v>90000000</v>
      </c>
      <c r="W8" s="60">
        <v>90000000</v>
      </c>
      <c r="X8" s="60">
        <v>90000000</v>
      </c>
      <c r="Y8" s="60">
        <v>90000000</v>
      </c>
      <c r="Z8" s="60">
        <v>90000000</v>
      </c>
      <c r="AA8" s="60">
        <v>90000000</v>
      </c>
      <c r="AB8" s="60">
        <v>90000000</v>
      </c>
      <c r="AC8" s="60">
        <v>90000000</v>
      </c>
    </row>
    <row r="9" spans="3:29">
      <c r="C9" t="s">
        <v>108</v>
      </c>
      <c r="D9" s="60">
        <v>400000000</v>
      </c>
      <c r="E9" s="60">
        <v>400000000</v>
      </c>
      <c r="F9" s="60">
        <v>400000000</v>
      </c>
      <c r="G9" s="60">
        <v>400000000</v>
      </c>
      <c r="H9" s="60">
        <v>400000000</v>
      </c>
      <c r="I9" s="60">
        <v>400000000</v>
      </c>
      <c r="J9" s="60">
        <v>400000000</v>
      </c>
      <c r="K9" s="60">
        <v>600000000</v>
      </c>
      <c r="L9" s="60">
        <v>600000000</v>
      </c>
      <c r="M9" s="60">
        <v>600000000</v>
      </c>
      <c r="N9" s="60">
        <v>600000000</v>
      </c>
      <c r="O9" s="60">
        <v>600000000</v>
      </c>
      <c r="P9" s="60">
        <v>600000000</v>
      </c>
      <c r="Q9" s="60">
        <v>600000000</v>
      </c>
      <c r="R9" s="60">
        <v>600000000</v>
      </c>
      <c r="S9" s="60">
        <v>820000000</v>
      </c>
      <c r="T9" s="60">
        <v>820000000</v>
      </c>
      <c r="U9" s="60">
        <v>820000000</v>
      </c>
      <c r="V9" s="60">
        <v>820000000</v>
      </c>
      <c r="W9" s="60">
        <v>820000000</v>
      </c>
      <c r="X9" s="60">
        <v>820000000</v>
      </c>
      <c r="Y9" s="60">
        <v>820000000</v>
      </c>
      <c r="Z9" s="60">
        <v>820000000</v>
      </c>
      <c r="AA9" s="60">
        <v>820000000</v>
      </c>
      <c r="AB9" s="60">
        <v>820000000</v>
      </c>
      <c r="AC9" s="60">
        <v>820000000</v>
      </c>
    </row>
    <row r="10" spans="3:29">
      <c r="C10" t="s">
        <v>126</v>
      </c>
      <c r="D10" s="60">
        <v>76250000</v>
      </c>
      <c r="E10" s="60">
        <v>76250000</v>
      </c>
      <c r="F10" s="60">
        <v>76250000</v>
      </c>
      <c r="G10" s="60">
        <v>76250000</v>
      </c>
      <c r="H10" s="60">
        <v>76250000</v>
      </c>
      <c r="I10" s="60">
        <v>76250000</v>
      </c>
      <c r="J10" s="60">
        <v>100000000</v>
      </c>
      <c r="K10" s="60">
        <v>100000000</v>
      </c>
      <c r="L10" s="60">
        <v>100000000</v>
      </c>
      <c r="M10" s="60">
        <v>100000000</v>
      </c>
      <c r="N10" s="60">
        <v>155000000</v>
      </c>
      <c r="O10" s="60">
        <v>155000000</v>
      </c>
      <c r="P10" s="60">
        <v>155000000</v>
      </c>
      <c r="Q10" s="60">
        <v>155000000</v>
      </c>
      <c r="R10" s="60">
        <v>608333333.33333337</v>
      </c>
      <c r="S10" s="60">
        <v>608333333.33333337</v>
      </c>
      <c r="T10" s="60">
        <v>608333333.33333337</v>
      </c>
      <c r="U10" s="60">
        <v>608333333.33333337</v>
      </c>
      <c r="V10" s="60">
        <v>608333333.33333337</v>
      </c>
      <c r="W10" s="60">
        <v>608333333.33333337</v>
      </c>
      <c r="X10" s="60">
        <v>608333333.33333337</v>
      </c>
      <c r="Y10" s="60">
        <v>608333333.33333337</v>
      </c>
      <c r="Z10" s="60">
        <v>608333333.33333337</v>
      </c>
      <c r="AA10" s="60">
        <v>608333333.33333337</v>
      </c>
      <c r="AB10" s="60">
        <v>608333333.33333337</v>
      </c>
      <c r="AC10" s="60">
        <v>608333333.33333337</v>
      </c>
    </row>
    <row r="11" spans="3:29">
      <c r="C11" t="s">
        <v>121</v>
      </c>
      <c r="D11" s="60">
        <v>545454545.4545455</v>
      </c>
      <c r="E11" s="60">
        <v>545454545.4545455</v>
      </c>
      <c r="F11" s="60">
        <v>545454545.4545455</v>
      </c>
      <c r="G11" s="60">
        <v>545454545.4545455</v>
      </c>
      <c r="H11" s="60">
        <v>545454545.4545455</v>
      </c>
      <c r="I11" s="60">
        <v>545454545.4545455</v>
      </c>
      <c r="J11" s="60">
        <v>545454545.4545455</v>
      </c>
      <c r="K11" s="60">
        <v>545454545.4545455</v>
      </c>
      <c r="L11" s="60">
        <v>545454545.4545455</v>
      </c>
      <c r="M11" s="60">
        <v>545454545.4545455</v>
      </c>
      <c r="N11" s="60">
        <v>771428571.42857146</v>
      </c>
      <c r="O11" s="60">
        <v>771428571.42857146</v>
      </c>
      <c r="P11" s="60">
        <v>771428571.42857146</v>
      </c>
      <c r="Q11" s="60">
        <v>771428571.42857146</v>
      </c>
      <c r="R11" s="60">
        <v>771428571.42857146</v>
      </c>
      <c r="S11" s="60">
        <v>771428571.42857146</v>
      </c>
      <c r="T11" s="60">
        <v>771428571.42857146</v>
      </c>
      <c r="U11" s="60">
        <v>771428571.42857146</v>
      </c>
      <c r="V11" s="60">
        <v>771428571.42857146</v>
      </c>
      <c r="W11" s="60">
        <v>771428571.42857146</v>
      </c>
      <c r="X11" s="60">
        <v>771428571.42857146</v>
      </c>
      <c r="Y11" s="60">
        <v>771428571.42857146</v>
      </c>
      <c r="Z11" s="60">
        <v>771428571.42857146</v>
      </c>
      <c r="AA11" s="60">
        <v>771428571.42857146</v>
      </c>
      <c r="AB11" s="60">
        <v>1100000000</v>
      </c>
      <c r="AC11" s="60">
        <v>1100000000</v>
      </c>
    </row>
    <row r="12" spans="3:29">
      <c r="C12" t="s">
        <v>122</v>
      </c>
      <c r="D12" s="60"/>
      <c r="E12" s="60"/>
      <c r="F12" s="60"/>
      <c r="G12" s="60">
        <v>18181818.181818184</v>
      </c>
      <c r="H12" s="60">
        <v>18181818.181818184</v>
      </c>
      <c r="I12" s="60">
        <v>18181818.181818184</v>
      </c>
      <c r="J12" s="60">
        <v>18181818.181818184</v>
      </c>
      <c r="K12" s="60">
        <v>18181818.181818184</v>
      </c>
      <c r="L12" s="60">
        <v>18181818.181818184</v>
      </c>
      <c r="M12" s="60">
        <v>18181818.181818184</v>
      </c>
      <c r="N12" s="60">
        <v>18181818.181818184</v>
      </c>
      <c r="O12" s="60">
        <v>18181818.181818184</v>
      </c>
      <c r="P12" s="60">
        <v>35714285.714285716</v>
      </c>
      <c r="Q12" s="60">
        <v>35714285.714285716</v>
      </c>
      <c r="R12" s="60">
        <v>35714285.714285716</v>
      </c>
      <c r="S12" s="60">
        <v>35714285.714285716</v>
      </c>
      <c r="T12" s="60">
        <v>35714285.714285716</v>
      </c>
      <c r="U12" s="60">
        <v>35714285.714285716</v>
      </c>
      <c r="V12" s="60">
        <v>35714285.714285716</v>
      </c>
      <c r="W12" s="60">
        <v>35714285.714285716</v>
      </c>
      <c r="X12" s="60">
        <v>35714285.714285716</v>
      </c>
      <c r="Y12" s="60">
        <v>35714285.714285716</v>
      </c>
      <c r="Z12" s="60">
        <v>35714285.714285716</v>
      </c>
      <c r="AA12" s="60">
        <v>35714285.714285716</v>
      </c>
      <c r="AB12" s="60">
        <v>35714285.714285716</v>
      </c>
      <c r="AC12" s="60">
        <v>35714285.714285716</v>
      </c>
    </row>
    <row r="13" spans="3:29">
      <c r="C13" t="s">
        <v>25</v>
      </c>
      <c r="D13" s="60">
        <v>100000000</v>
      </c>
      <c r="E13" s="60">
        <v>100000000</v>
      </c>
      <c r="F13" s="60">
        <v>100000000</v>
      </c>
      <c r="G13" s="60">
        <v>100000000</v>
      </c>
      <c r="H13" s="60">
        <v>100000000</v>
      </c>
      <c r="I13" s="60">
        <v>100000000</v>
      </c>
      <c r="J13" s="60">
        <v>100000000</v>
      </c>
      <c r="K13" s="60">
        <v>100000000</v>
      </c>
      <c r="L13" s="60">
        <v>205000000</v>
      </c>
      <c r="M13" s="60">
        <v>205000000</v>
      </c>
      <c r="N13" s="60">
        <v>205000000</v>
      </c>
      <c r="O13" s="60">
        <v>205000000</v>
      </c>
      <c r="P13" s="60">
        <v>205000000</v>
      </c>
      <c r="Q13" s="60">
        <v>205000000</v>
      </c>
      <c r="R13" s="60">
        <v>205000000</v>
      </c>
      <c r="S13" s="60">
        <v>205000000</v>
      </c>
      <c r="T13" s="60">
        <v>205000000</v>
      </c>
      <c r="U13" s="60">
        <v>205000000</v>
      </c>
      <c r="V13" s="60">
        <v>205000000</v>
      </c>
      <c r="W13" s="60">
        <v>205000000</v>
      </c>
      <c r="X13" s="60">
        <v>205000000</v>
      </c>
      <c r="Y13" s="60">
        <v>205000000</v>
      </c>
      <c r="Z13" s="60">
        <v>205000000</v>
      </c>
      <c r="AA13" s="60">
        <v>205000000</v>
      </c>
      <c r="AB13" s="60">
        <v>450000000</v>
      </c>
      <c r="AC13" s="60">
        <v>450000000</v>
      </c>
    </row>
    <row r="14" spans="3:29">
      <c r="C14" t="s">
        <v>123</v>
      </c>
      <c r="D14" s="60">
        <v>110000000</v>
      </c>
      <c r="E14" s="60">
        <v>110000000</v>
      </c>
      <c r="F14" s="60">
        <v>110000000</v>
      </c>
      <c r="G14" s="60">
        <v>110000000</v>
      </c>
      <c r="H14" s="60">
        <v>110000000</v>
      </c>
      <c r="I14" s="60">
        <v>110000000</v>
      </c>
      <c r="J14" s="60">
        <v>110000000</v>
      </c>
      <c r="K14" s="60">
        <v>110000000</v>
      </c>
      <c r="L14" s="60">
        <v>220000000</v>
      </c>
      <c r="M14" s="60">
        <v>220000000</v>
      </c>
      <c r="N14" s="60">
        <v>220000000</v>
      </c>
      <c r="O14" s="60">
        <v>220000000</v>
      </c>
      <c r="P14" s="60">
        <v>220000000</v>
      </c>
      <c r="Q14" s="60">
        <v>220000000</v>
      </c>
      <c r="R14" s="60">
        <v>220000000</v>
      </c>
      <c r="S14" s="60">
        <v>220000000</v>
      </c>
      <c r="T14" s="60">
        <v>220000000</v>
      </c>
      <c r="U14" s="60">
        <v>220000000</v>
      </c>
      <c r="V14" s="60">
        <v>440000000</v>
      </c>
      <c r="W14" s="60">
        <v>440000000</v>
      </c>
      <c r="X14" s="60">
        <v>440000000</v>
      </c>
      <c r="Y14" s="60">
        <v>440000000</v>
      </c>
      <c r="Z14" s="60">
        <v>440000000</v>
      </c>
      <c r="AA14" s="60">
        <v>440000000</v>
      </c>
      <c r="AB14" s="60">
        <v>440000000</v>
      </c>
      <c r="AC14" s="60">
        <v>440000000</v>
      </c>
    </row>
    <row r="15" spans="3:29">
      <c r="C15" t="s">
        <v>28</v>
      </c>
      <c r="D15" s="60">
        <v>60000000</v>
      </c>
      <c r="E15" s="60">
        <v>60000000</v>
      </c>
      <c r="F15" s="60">
        <v>60000000</v>
      </c>
      <c r="G15" s="60">
        <v>60000000</v>
      </c>
      <c r="H15" s="60">
        <v>60000000</v>
      </c>
      <c r="I15" s="60">
        <v>60000000</v>
      </c>
      <c r="J15" s="60">
        <v>60000000</v>
      </c>
      <c r="K15" s="60">
        <v>60000000</v>
      </c>
      <c r="L15" s="60">
        <v>60000000</v>
      </c>
      <c r="M15" s="60">
        <v>60000000</v>
      </c>
      <c r="N15" s="60">
        <v>60000000</v>
      </c>
      <c r="O15" s="60">
        <v>60000000</v>
      </c>
      <c r="P15" s="60">
        <v>60000000</v>
      </c>
      <c r="Q15" s="60">
        <v>250000000</v>
      </c>
      <c r="R15" s="60">
        <v>250000000</v>
      </c>
      <c r="S15" s="60">
        <v>250000000</v>
      </c>
      <c r="T15" s="60">
        <v>250000000</v>
      </c>
      <c r="U15" s="60">
        <v>250000000</v>
      </c>
      <c r="V15" s="60">
        <v>250000000</v>
      </c>
      <c r="W15" s="60">
        <v>250000000</v>
      </c>
      <c r="X15" s="60">
        <v>250000000</v>
      </c>
      <c r="Y15" s="60">
        <v>250000000</v>
      </c>
      <c r="Z15" s="60">
        <v>250000000</v>
      </c>
      <c r="AA15" s="60">
        <v>250000000</v>
      </c>
      <c r="AB15" s="60">
        <v>250000000</v>
      </c>
      <c r="AC15" s="60">
        <v>250000000</v>
      </c>
    </row>
    <row r="16" spans="3:29">
      <c r="C16" t="s">
        <v>26</v>
      </c>
      <c r="D16" s="60">
        <v>155000000</v>
      </c>
      <c r="E16" s="60">
        <v>155000000</v>
      </c>
      <c r="F16" s="60">
        <v>155000000</v>
      </c>
      <c r="G16" s="60">
        <v>155000000</v>
      </c>
      <c r="H16" s="60">
        <v>155000000</v>
      </c>
      <c r="I16" s="60">
        <v>155000000</v>
      </c>
      <c r="J16" s="60">
        <v>155000000</v>
      </c>
      <c r="K16" s="60">
        <v>155000000</v>
      </c>
      <c r="L16" s="60">
        <v>155000000</v>
      </c>
      <c r="M16" s="60">
        <v>155000000</v>
      </c>
      <c r="N16" s="60">
        <v>155000000</v>
      </c>
      <c r="O16" s="60">
        <v>155000000</v>
      </c>
      <c r="P16" s="60">
        <v>155000000</v>
      </c>
      <c r="Q16" s="60">
        <v>238000000</v>
      </c>
      <c r="R16" s="60">
        <v>238000000</v>
      </c>
      <c r="S16" s="60">
        <v>238000000</v>
      </c>
      <c r="T16" s="60">
        <v>238000000</v>
      </c>
      <c r="U16" s="60">
        <v>238000000</v>
      </c>
      <c r="V16" s="60">
        <v>238000000</v>
      </c>
      <c r="W16" s="60">
        <v>238000000</v>
      </c>
      <c r="X16" s="60">
        <v>238000000</v>
      </c>
      <c r="Y16" s="60">
        <v>238000000</v>
      </c>
      <c r="Z16" s="60">
        <v>238000000</v>
      </c>
      <c r="AA16" s="60">
        <v>238000000</v>
      </c>
      <c r="AB16" s="60">
        <v>238000000</v>
      </c>
      <c r="AC16" s="60">
        <v>238000000</v>
      </c>
    </row>
    <row r="17" spans="3:29">
      <c r="C17" t="s">
        <v>27</v>
      </c>
      <c r="D17" s="60">
        <v>100000000</v>
      </c>
      <c r="E17" s="60">
        <v>100000000</v>
      </c>
      <c r="F17" s="60">
        <v>100000000</v>
      </c>
      <c r="G17" s="60">
        <v>100000000</v>
      </c>
      <c r="H17" s="60">
        <v>130000000</v>
      </c>
      <c r="I17" s="60">
        <v>130000000</v>
      </c>
      <c r="J17" s="60">
        <v>130000000</v>
      </c>
      <c r="K17" s="60">
        <v>130000000</v>
      </c>
      <c r="L17" s="60">
        <v>130000000</v>
      </c>
      <c r="M17" s="60">
        <v>130000000</v>
      </c>
      <c r="N17" s="60">
        <v>130000000</v>
      </c>
      <c r="O17" s="60">
        <v>130000000</v>
      </c>
      <c r="P17" s="60">
        <v>130000000</v>
      </c>
      <c r="Q17" s="60">
        <v>130000000</v>
      </c>
      <c r="R17" s="60">
        <v>130000000</v>
      </c>
      <c r="S17" s="60">
        <v>130000000</v>
      </c>
      <c r="T17" s="60">
        <v>200000000</v>
      </c>
      <c r="U17" s="60">
        <v>200000000</v>
      </c>
      <c r="V17" s="60">
        <v>200000000</v>
      </c>
      <c r="W17" s="60">
        <v>200000000</v>
      </c>
      <c r="X17" s="60">
        <v>240000000</v>
      </c>
      <c r="Y17" s="60">
        <v>240000000</v>
      </c>
      <c r="Z17" s="60">
        <v>240000000</v>
      </c>
      <c r="AA17" s="60">
        <v>240000000</v>
      </c>
      <c r="AB17" s="60">
        <v>240000000</v>
      </c>
      <c r="AC17" s="60">
        <v>240000000</v>
      </c>
    </row>
    <row r="18" spans="3:29">
      <c r="C18" t="s">
        <v>8</v>
      </c>
      <c r="D18" s="60">
        <v>250000000</v>
      </c>
      <c r="E18" s="60">
        <v>250000000</v>
      </c>
      <c r="F18" s="60">
        <v>250000000</v>
      </c>
      <c r="G18" s="60">
        <v>250000000</v>
      </c>
      <c r="H18" s="60">
        <v>250000000</v>
      </c>
      <c r="I18" s="60">
        <v>250000000</v>
      </c>
      <c r="J18" s="60">
        <v>250000000</v>
      </c>
      <c r="K18" s="60">
        <v>250000000</v>
      </c>
      <c r="L18" s="60">
        <v>250000000</v>
      </c>
      <c r="M18" s="60">
        <v>440000000</v>
      </c>
      <c r="N18" s="60">
        <v>440000000</v>
      </c>
      <c r="O18" s="60">
        <v>440000000</v>
      </c>
      <c r="P18" s="60">
        <v>440000000</v>
      </c>
      <c r="Q18" s="60">
        <v>547500000</v>
      </c>
      <c r="R18" s="60">
        <v>547500000</v>
      </c>
      <c r="S18" s="60">
        <v>547500000</v>
      </c>
      <c r="T18" s="60">
        <v>547500000</v>
      </c>
      <c r="U18" s="60">
        <v>547500000</v>
      </c>
      <c r="V18" s="60">
        <v>547500000</v>
      </c>
      <c r="W18" s="60">
        <v>547500000</v>
      </c>
      <c r="X18" s="60">
        <v>547500000</v>
      </c>
      <c r="Y18" s="60">
        <v>645833333.33333337</v>
      </c>
      <c r="Z18" s="60">
        <v>645833333.33333337</v>
      </c>
      <c r="AA18" s="60">
        <v>645833333.33333337</v>
      </c>
      <c r="AB18" s="60">
        <v>645833333.33333337</v>
      </c>
      <c r="AC18" s="60">
        <v>645833333.33333337</v>
      </c>
    </row>
    <row r="35" spans="3:25" s="72" customFormat="1"/>
    <row r="36" spans="3:25" s="72" customFormat="1">
      <c r="D36" s="73">
        <v>2004</v>
      </c>
      <c r="E36" s="73">
        <v>2005</v>
      </c>
      <c r="F36" s="73">
        <v>2006</v>
      </c>
      <c r="G36" s="73">
        <v>2007</v>
      </c>
      <c r="H36" s="73">
        <v>2008</v>
      </c>
      <c r="I36" s="73">
        <v>2009</v>
      </c>
      <c r="J36" s="73">
        <v>2010</v>
      </c>
      <c r="K36" s="73">
        <v>2011</v>
      </c>
      <c r="L36" s="73">
        <v>2012</v>
      </c>
      <c r="M36" s="73">
        <v>2013</v>
      </c>
      <c r="N36" s="73">
        <v>2014</v>
      </c>
      <c r="O36" s="73">
        <v>2015</v>
      </c>
      <c r="P36" s="73">
        <v>2016</v>
      </c>
      <c r="Q36" s="73">
        <v>2017</v>
      </c>
      <c r="R36" s="73">
        <v>2018</v>
      </c>
      <c r="S36" s="73">
        <v>2019</v>
      </c>
      <c r="T36" s="73">
        <v>2020</v>
      </c>
      <c r="U36" s="73">
        <v>2021</v>
      </c>
      <c r="V36" s="73">
        <v>2022</v>
      </c>
      <c r="W36" s="73">
        <v>2023</v>
      </c>
      <c r="X36" s="73">
        <v>2024</v>
      </c>
      <c r="Y36" s="73">
        <v>2025</v>
      </c>
    </row>
    <row r="37" spans="3:25" s="72" customFormat="1">
      <c r="C37" s="72" t="s">
        <v>146</v>
      </c>
      <c r="D37" s="74">
        <v>1.3365109075213813E-2</v>
      </c>
      <c r="E37" s="74">
        <v>1.3365109075213813E-2</v>
      </c>
      <c r="F37" s="74">
        <v>8.8359078736262336E-2</v>
      </c>
      <c r="G37" s="74">
        <v>8.7026243818677448E-2</v>
      </c>
      <c r="H37" s="74">
        <v>9.1125273787753341E-2</v>
      </c>
      <c r="I37" s="74">
        <v>0.10794164727265435</v>
      </c>
      <c r="J37" s="74">
        <v>3.7782689498520129E-2</v>
      </c>
      <c r="K37" s="74">
        <v>2.8840595303516903E-2</v>
      </c>
      <c r="L37" s="74">
        <v>2.1607862223708592E-2</v>
      </c>
      <c r="M37" s="74">
        <v>2.5338891741936754E-2</v>
      </c>
      <c r="N37" s="74">
        <v>0.13475864242798513</v>
      </c>
      <c r="O37" s="74">
        <v>0.143139513939815</v>
      </c>
      <c r="P37" s="74">
        <v>0.19533265660026225</v>
      </c>
      <c r="Q37" s="74">
        <v>0.16755571722097151</v>
      </c>
      <c r="R37" s="74">
        <v>4.0992037405382084E-2</v>
      </c>
      <c r="S37" s="74">
        <v>3.5106025393303361E-2</v>
      </c>
      <c r="T37" s="74">
        <v>3.8943601320230886E-3</v>
      </c>
      <c r="U37" s="74">
        <v>5.36722710503183E-3</v>
      </c>
      <c r="V37" s="74">
        <v>4.0645486105629243E-3</v>
      </c>
      <c r="W37" s="74">
        <v>4.0645486105629243E-3</v>
      </c>
      <c r="X37" s="74">
        <v>1.1891956182190581E-2</v>
      </c>
      <c r="Y37" s="74">
        <v>1.0372294703062019E-2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BC24D-5C9F-B744-9CE3-B2FC4717E398}">
  <sheetPr>
    <tabColor theme="4" tint="0.39997558519241921"/>
  </sheetPr>
  <dimension ref="B2:X70"/>
  <sheetViews>
    <sheetView showGridLines="0" workbookViewId="0">
      <selection activeCell="E66" sqref="E66"/>
    </sheetView>
  </sheetViews>
  <sheetFormatPr baseColWidth="10" defaultRowHeight="14"/>
  <cols>
    <col min="1" max="1" width="10.83203125" style="5"/>
    <col min="2" max="2" width="2.6640625" style="5" customWidth="1"/>
    <col min="3" max="3" width="2.5" style="5" customWidth="1"/>
    <col min="4" max="4" width="13.33203125" style="5" bestFit="1" customWidth="1"/>
    <col min="5" max="5" width="12.6640625" style="5" bestFit="1" customWidth="1"/>
    <col min="6" max="6" width="5.1640625" style="5" customWidth="1"/>
    <col min="7" max="7" width="4.83203125" style="5" bestFit="1" customWidth="1"/>
    <col min="8" max="8" width="17.1640625" style="5" customWidth="1"/>
    <col min="9" max="9" width="13.6640625" style="5" bestFit="1" customWidth="1"/>
    <col min="10" max="10" width="2.1640625" style="5" customWidth="1"/>
    <col min="11" max="11" width="9" style="5" bestFit="1" customWidth="1"/>
    <col min="12" max="12" width="13.1640625" style="5" bestFit="1" customWidth="1"/>
    <col min="13" max="14" width="22.83203125" style="5" customWidth="1"/>
    <col min="15" max="15" width="5.5" style="5" customWidth="1"/>
    <col min="16" max="16" width="23.5" style="5" bestFit="1" customWidth="1"/>
    <col min="17" max="17" width="9.5" style="5" bestFit="1" customWidth="1"/>
    <col min="18" max="18" width="8.33203125" style="5" bestFit="1" customWidth="1"/>
    <col min="19" max="19" width="7.83203125" style="5" bestFit="1" customWidth="1"/>
    <col min="20" max="20" width="12.6640625" style="5" bestFit="1" customWidth="1"/>
    <col min="21" max="21" width="33" style="5" bestFit="1" customWidth="1"/>
    <col min="22" max="22" width="9.5" style="5" bestFit="1" customWidth="1"/>
    <col min="23" max="23" width="13.6640625" style="5" bestFit="1" customWidth="1"/>
    <col min="24" max="24" width="14.33203125" style="5" bestFit="1" customWidth="1"/>
    <col min="25" max="16384" width="10.83203125" style="5"/>
  </cols>
  <sheetData>
    <row r="2" spans="2:24">
      <c r="B2" s="10" t="s">
        <v>92</v>
      </c>
    </row>
    <row r="3" spans="2:24">
      <c r="P3" s="10" t="s">
        <v>95</v>
      </c>
    </row>
    <row r="4" spans="2:24" ht="16">
      <c r="B4" s="10" t="s">
        <v>107</v>
      </c>
      <c r="G4" s="2" t="s">
        <v>3</v>
      </c>
      <c r="H4"/>
      <c r="I4"/>
      <c r="J4"/>
      <c r="K4" s="2" t="s">
        <v>65</v>
      </c>
      <c r="L4"/>
      <c r="N4" s="10"/>
      <c r="O4" s="10"/>
    </row>
    <row r="5" spans="2:24" ht="16">
      <c r="C5" s="23" t="s">
        <v>3</v>
      </c>
      <c r="G5"/>
      <c r="H5" t="s">
        <v>101</v>
      </c>
      <c r="I5">
        <v>2014</v>
      </c>
      <c r="J5"/>
      <c r="K5"/>
      <c r="L5" t="s">
        <v>101</v>
      </c>
      <c r="M5" s="5">
        <v>2013</v>
      </c>
      <c r="P5" s="14" t="s">
        <v>82</v>
      </c>
      <c r="Q5" s="14" t="s">
        <v>81</v>
      </c>
      <c r="R5" s="14" t="s">
        <v>91</v>
      </c>
      <c r="S5" s="14" t="s">
        <v>80</v>
      </c>
      <c r="T5" s="15" t="s">
        <v>79</v>
      </c>
      <c r="U5" s="15" t="s">
        <v>78</v>
      </c>
      <c r="V5" s="14" t="s">
        <v>94</v>
      </c>
      <c r="W5" s="14" t="s">
        <v>93</v>
      </c>
      <c r="X5" s="12" t="s">
        <v>106</v>
      </c>
    </row>
    <row r="6" spans="2:24" ht="16">
      <c r="D6" s="5" t="s">
        <v>101</v>
      </c>
      <c r="E6" s="5">
        <f>I5</f>
        <v>2014</v>
      </c>
      <c r="G6"/>
      <c r="H6" t="s">
        <v>98</v>
      </c>
      <c r="I6" s="6">
        <f>I7*I8</f>
        <v>44550000000</v>
      </c>
      <c r="J6"/>
      <c r="K6"/>
      <c r="L6" t="s">
        <v>98</v>
      </c>
      <c r="M6" s="7">
        <v>2000000000</v>
      </c>
      <c r="N6" s="5" t="s">
        <v>7</v>
      </c>
      <c r="P6" s="13" t="s">
        <v>38</v>
      </c>
      <c r="Q6" s="13" t="s">
        <v>90</v>
      </c>
      <c r="R6" s="13" t="s">
        <v>89</v>
      </c>
      <c r="S6" s="13"/>
      <c r="T6" s="13">
        <v>2019</v>
      </c>
      <c r="U6" s="13" t="s">
        <v>39</v>
      </c>
      <c r="V6" s="13" t="s">
        <v>40</v>
      </c>
      <c r="W6" s="13" t="s">
        <v>41</v>
      </c>
    </row>
    <row r="7" spans="2:24" ht="16">
      <c r="D7" s="5" t="s">
        <v>100</v>
      </c>
      <c r="E7" s="7">
        <f>I8</f>
        <v>4950000000</v>
      </c>
      <c r="G7"/>
      <c r="H7" t="s">
        <v>99</v>
      </c>
      <c r="I7">
        <v>9</v>
      </c>
      <c r="J7"/>
      <c r="K7"/>
      <c r="L7" t="s">
        <v>99</v>
      </c>
      <c r="M7" s="5">
        <v>10</v>
      </c>
      <c r="P7" s="13" t="s">
        <v>49</v>
      </c>
      <c r="Q7" s="13" t="s">
        <v>84</v>
      </c>
      <c r="R7" s="13" t="s">
        <v>89</v>
      </c>
      <c r="S7" s="13"/>
      <c r="T7" s="13">
        <v>2021</v>
      </c>
      <c r="U7" s="13" t="s">
        <v>13</v>
      </c>
      <c r="V7" s="13" t="s">
        <v>40</v>
      </c>
      <c r="W7" s="13" t="s">
        <v>50</v>
      </c>
      <c r="X7" s="5" t="s">
        <v>109</v>
      </c>
    </row>
    <row r="8" spans="2:24" ht="16">
      <c r="D8" s="5" t="s">
        <v>101</v>
      </c>
      <c r="E8" s="5">
        <f>I9</f>
        <v>2006</v>
      </c>
      <c r="G8"/>
      <c r="H8" t="s">
        <v>100</v>
      </c>
      <c r="I8" s="18">
        <v>4950000000</v>
      </c>
      <c r="J8"/>
      <c r="K8"/>
      <c r="L8" t="s">
        <v>100</v>
      </c>
      <c r="M8" s="18">
        <f>M6/M7</f>
        <v>200000000</v>
      </c>
      <c r="P8" s="13" t="s">
        <v>51</v>
      </c>
      <c r="Q8" s="13" t="s">
        <v>85</v>
      </c>
      <c r="R8" s="13" t="s">
        <v>89</v>
      </c>
      <c r="S8" s="13"/>
      <c r="T8" s="13">
        <v>2021</v>
      </c>
      <c r="U8" s="13" t="s">
        <v>52</v>
      </c>
      <c r="V8" s="13" t="s">
        <v>40</v>
      </c>
      <c r="W8" s="13" t="s">
        <v>50</v>
      </c>
      <c r="X8" s="5" t="s">
        <v>109</v>
      </c>
    </row>
    <row r="9" spans="2:24" ht="16">
      <c r="D9" s="5" t="s">
        <v>100</v>
      </c>
      <c r="E9" s="7">
        <f>I12</f>
        <v>2200000000</v>
      </c>
      <c r="G9"/>
      <c r="H9" t="s">
        <v>101</v>
      </c>
      <c r="I9">
        <v>2006</v>
      </c>
      <c r="J9"/>
      <c r="L9" t="s">
        <v>101</v>
      </c>
      <c r="M9" s="5">
        <v>2006</v>
      </c>
      <c r="N9" s="5" t="s">
        <v>113</v>
      </c>
      <c r="P9" s="13" t="s">
        <v>60</v>
      </c>
      <c r="Q9" s="13" t="s">
        <v>84</v>
      </c>
      <c r="R9" s="13" t="s">
        <v>89</v>
      </c>
      <c r="S9" s="13"/>
      <c r="T9" s="13">
        <v>2022</v>
      </c>
      <c r="U9" s="13" t="s">
        <v>61</v>
      </c>
      <c r="V9" s="13" t="s">
        <v>40</v>
      </c>
      <c r="W9" s="13" t="s">
        <v>62</v>
      </c>
      <c r="X9" s="5" t="s">
        <v>109</v>
      </c>
    </row>
    <row r="10" spans="2:24" ht="16">
      <c r="D10" s="5" t="s">
        <v>101</v>
      </c>
      <c r="E10" s="5">
        <f>I13</f>
        <v>1998</v>
      </c>
      <c r="G10"/>
      <c r="H10" t="s">
        <v>98</v>
      </c>
      <c r="I10" s="6">
        <f>I11*I12</f>
        <v>17600000000</v>
      </c>
      <c r="J10" s="6"/>
      <c r="L10" t="s">
        <v>98</v>
      </c>
      <c r="P10" s="13" t="s">
        <v>65</v>
      </c>
      <c r="Q10" s="13" t="s">
        <v>86</v>
      </c>
      <c r="R10" s="13" t="s">
        <v>89</v>
      </c>
      <c r="S10" s="13"/>
      <c r="T10" s="13">
        <v>2022</v>
      </c>
      <c r="U10" s="13" t="s">
        <v>7</v>
      </c>
      <c r="V10" s="13" t="s">
        <v>40</v>
      </c>
      <c r="W10" s="13" t="s">
        <v>66</v>
      </c>
      <c r="X10" s="5" t="s">
        <v>109</v>
      </c>
    </row>
    <row r="11" spans="2:24" ht="16">
      <c r="D11" s="5" t="s">
        <v>100</v>
      </c>
      <c r="E11" s="7">
        <f>I16</f>
        <v>1100000000</v>
      </c>
      <c r="G11"/>
      <c r="H11" t="s">
        <v>99</v>
      </c>
      <c r="I11">
        <v>8</v>
      </c>
      <c r="J11"/>
      <c r="L11" t="s">
        <v>99</v>
      </c>
      <c r="P11" s="13" t="s">
        <v>67</v>
      </c>
      <c r="Q11" s="13" t="s">
        <v>83</v>
      </c>
      <c r="R11" s="13" t="s">
        <v>89</v>
      </c>
      <c r="S11" s="13"/>
      <c r="T11" s="13">
        <v>2022</v>
      </c>
      <c r="U11" s="13" t="s">
        <v>68</v>
      </c>
      <c r="V11" s="13" t="s">
        <v>40</v>
      </c>
      <c r="W11" s="13" t="s">
        <v>69</v>
      </c>
      <c r="X11" s="5" t="s">
        <v>109</v>
      </c>
    </row>
    <row r="12" spans="2:24" ht="16">
      <c r="C12" s="23" t="s">
        <v>10</v>
      </c>
      <c r="G12"/>
      <c r="H12" t="s">
        <v>100</v>
      </c>
      <c r="I12" s="18">
        <v>2200000000</v>
      </c>
      <c r="J12"/>
      <c r="L12" t="s">
        <v>100</v>
      </c>
      <c r="M12" s="18">
        <v>70000000</v>
      </c>
      <c r="N12" s="5" t="s">
        <v>112</v>
      </c>
      <c r="P12" s="13" t="s">
        <v>3</v>
      </c>
      <c r="Q12" s="13" t="s">
        <v>84</v>
      </c>
      <c r="R12" s="13" t="s">
        <v>89</v>
      </c>
      <c r="S12" s="13"/>
      <c r="T12" s="13">
        <v>2023</v>
      </c>
      <c r="U12" s="13" t="s">
        <v>70</v>
      </c>
      <c r="V12" s="13" t="s">
        <v>40</v>
      </c>
      <c r="W12" s="13" t="s">
        <v>71</v>
      </c>
      <c r="X12" s="5" t="s">
        <v>109</v>
      </c>
    </row>
    <row r="13" spans="2:24" ht="16">
      <c r="D13" s="5" t="s">
        <v>101</v>
      </c>
      <c r="E13" s="5">
        <f>I19</f>
        <v>2016</v>
      </c>
      <c r="G13"/>
      <c r="H13" t="s">
        <v>101</v>
      </c>
      <c r="I13">
        <v>1998</v>
      </c>
      <c r="J13"/>
      <c r="L13" t="s">
        <v>101</v>
      </c>
      <c r="M13" s="5">
        <v>2004</v>
      </c>
      <c r="P13" s="13" t="s">
        <v>72</v>
      </c>
      <c r="Q13" s="13" t="s">
        <v>87</v>
      </c>
      <c r="R13" s="13" t="s">
        <v>89</v>
      </c>
      <c r="S13" s="13"/>
      <c r="T13" s="13">
        <v>2024</v>
      </c>
      <c r="U13" s="13" t="s">
        <v>73</v>
      </c>
      <c r="V13" s="13" t="s">
        <v>40</v>
      </c>
      <c r="W13" s="13" t="s">
        <v>74</v>
      </c>
      <c r="X13" s="5" t="s">
        <v>109</v>
      </c>
    </row>
    <row r="14" spans="2:24" ht="16">
      <c r="D14" s="5" t="s">
        <v>100</v>
      </c>
      <c r="E14" s="7">
        <f>I22</f>
        <v>2666666666.6666665</v>
      </c>
      <c r="G14"/>
      <c r="H14" t="s">
        <v>98</v>
      </c>
      <c r="I14" s="6">
        <f>I15*I16</f>
        <v>8800000000</v>
      </c>
      <c r="J14"/>
      <c r="L14" t="s">
        <v>98</v>
      </c>
      <c r="P14" s="13" t="s">
        <v>10</v>
      </c>
      <c r="Q14" s="13" t="s">
        <v>88</v>
      </c>
      <c r="R14" s="13" t="s">
        <v>89</v>
      </c>
      <c r="S14" s="13"/>
      <c r="T14" s="13">
        <v>2025</v>
      </c>
      <c r="U14" s="13" t="s">
        <v>76</v>
      </c>
      <c r="V14" s="13" t="s">
        <v>40</v>
      </c>
      <c r="W14" s="13" t="s">
        <v>77</v>
      </c>
      <c r="X14" s="5" t="s">
        <v>109</v>
      </c>
    </row>
    <row r="15" spans="2:24" ht="16">
      <c r="D15" s="5" t="s">
        <v>101</v>
      </c>
      <c r="E15" s="5">
        <f>I23</f>
        <v>2009</v>
      </c>
      <c r="G15"/>
      <c r="H15" t="s">
        <v>99</v>
      </c>
      <c r="I15">
        <v>8</v>
      </c>
      <c r="J15"/>
      <c r="L15" t="s">
        <v>99</v>
      </c>
      <c r="P15" s="13" t="s">
        <v>34</v>
      </c>
      <c r="Q15" s="13" t="s">
        <v>83</v>
      </c>
      <c r="R15" s="13" t="s">
        <v>89</v>
      </c>
      <c r="S15" s="13"/>
      <c r="T15" s="13">
        <v>2019</v>
      </c>
      <c r="U15" s="13" t="s">
        <v>35</v>
      </c>
      <c r="V15" s="13" t="s">
        <v>36</v>
      </c>
      <c r="W15" s="13" t="s">
        <v>37</v>
      </c>
    </row>
    <row r="16" spans="2:24" ht="16">
      <c r="D16" s="5" t="s">
        <v>100</v>
      </c>
      <c r="E16" s="7">
        <f>I26</f>
        <v>930000000</v>
      </c>
      <c r="G16"/>
      <c r="H16" t="s">
        <v>100</v>
      </c>
      <c r="I16" s="18">
        <v>1100000000</v>
      </c>
      <c r="J16"/>
      <c r="L16" t="s">
        <v>100</v>
      </c>
      <c r="M16" s="18">
        <v>60000000</v>
      </c>
      <c r="N16" s="5" t="s">
        <v>119</v>
      </c>
      <c r="P16" s="13" t="s">
        <v>42</v>
      </c>
      <c r="Q16" s="13" t="s">
        <v>83</v>
      </c>
      <c r="R16" s="13" t="s">
        <v>89</v>
      </c>
      <c r="S16" s="13"/>
      <c r="T16" s="13">
        <v>2019</v>
      </c>
      <c r="U16" s="13" t="s">
        <v>43</v>
      </c>
      <c r="V16" s="13" t="s">
        <v>44</v>
      </c>
      <c r="W16" s="13" t="s">
        <v>45</v>
      </c>
    </row>
    <row r="17" spans="3:23" ht="16">
      <c r="D17" s="5" t="s">
        <v>101</v>
      </c>
      <c r="E17" s="5">
        <f>I27</f>
        <v>2003</v>
      </c>
      <c r="G17" s="1"/>
      <c r="H17"/>
      <c r="I17"/>
      <c r="J17"/>
      <c r="P17" s="13" t="s">
        <v>30</v>
      </c>
      <c r="Q17" s="13" t="s">
        <v>83</v>
      </c>
      <c r="R17" s="13" t="s">
        <v>89</v>
      </c>
      <c r="S17" s="13"/>
      <c r="T17" s="13">
        <v>2018</v>
      </c>
      <c r="U17" s="13" t="s">
        <v>31</v>
      </c>
      <c r="V17" s="13" t="s">
        <v>32</v>
      </c>
      <c r="W17" s="13" t="s">
        <v>33</v>
      </c>
    </row>
    <row r="18" spans="3:23" ht="16">
      <c r="D18" s="5" t="s">
        <v>100</v>
      </c>
      <c r="E18" s="7">
        <f>I30</f>
        <v>766666666.66666663</v>
      </c>
      <c r="G18" s="2" t="s">
        <v>10</v>
      </c>
      <c r="H18"/>
      <c r="I18" s="6"/>
      <c r="J18"/>
      <c r="K18" s="25" t="s">
        <v>51</v>
      </c>
      <c r="N18" s="7">
        <v>5100000000</v>
      </c>
      <c r="P18" s="13" t="s">
        <v>53</v>
      </c>
      <c r="Q18" s="13" t="s">
        <v>83</v>
      </c>
      <c r="R18" s="13" t="s">
        <v>89</v>
      </c>
      <c r="S18" s="13"/>
      <c r="T18" s="13">
        <v>2021</v>
      </c>
      <c r="U18" s="13" t="s">
        <v>54</v>
      </c>
      <c r="V18" s="13" t="s">
        <v>55</v>
      </c>
      <c r="W18" s="13" t="s">
        <v>56</v>
      </c>
    </row>
    <row r="19" spans="3:23" ht="16">
      <c r="D19" s="5" t="s">
        <v>101</v>
      </c>
      <c r="E19" s="5">
        <f>I31</f>
        <v>1999</v>
      </c>
      <c r="G19"/>
      <c r="H19" t="s">
        <v>101</v>
      </c>
      <c r="I19">
        <v>2016</v>
      </c>
      <c r="J19"/>
      <c r="L19" t="s">
        <v>101</v>
      </c>
      <c r="M19" s="5">
        <v>2022</v>
      </c>
      <c r="N19" s="7">
        <f>N18/8</f>
        <v>637500000</v>
      </c>
      <c r="P19" s="13" t="s">
        <v>63</v>
      </c>
      <c r="Q19" s="13" t="s">
        <v>83</v>
      </c>
      <c r="R19" s="13" t="s">
        <v>89</v>
      </c>
      <c r="S19" s="13"/>
      <c r="T19" s="13">
        <v>2022</v>
      </c>
      <c r="U19" s="13" t="s">
        <v>64</v>
      </c>
      <c r="V19" s="13" t="s">
        <v>55</v>
      </c>
      <c r="W19" s="13" t="s">
        <v>56</v>
      </c>
    </row>
    <row r="20" spans="3:23" ht="16">
      <c r="D20" s="5" t="s">
        <v>100</v>
      </c>
      <c r="E20" s="7">
        <f>I34</f>
        <v>612500000</v>
      </c>
      <c r="G20"/>
      <c r="H20" t="s">
        <v>98</v>
      </c>
      <c r="I20" s="6">
        <v>24000000000</v>
      </c>
      <c r="J20"/>
      <c r="L20" t="s">
        <v>98</v>
      </c>
      <c r="P20" s="13" t="s">
        <v>8</v>
      </c>
      <c r="Q20" s="13" t="s">
        <v>8</v>
      </c>
      <c r="R20" s="13" t="s">
        <v>89</v>
      </c>
      <c r="S20" s="13"/>
      <c r="T20" s="13">
        <v>2024</v>
      </c>
      <c r="U20" s="9" t="s">
        <v>75</v>
      </c>
      <c r="V20" s="13" t="s">
        <v>55</v>
      </c>
      <c r="W20" s="13" t="s">
        <v>56</v>
      </c>
    </row>
    <row r="21" spans="3:23" ht="16">
      <c r="C21" s="23" t="s">
        <v>51</v>
      </c>
      <c r="G21"/>
      <c r="H21" t="s">
        <v>99</v>
      </c>
      <c r="I21">
        <v>9</v>
      </c>
      <c r="J21"/>
      <c r="L21" t="s">
        <v>99</v>
      </c>
      <c r="P21" s="13" t="s">
        <v>57</v>
      </c>
      <c r="Q21" s="13" t="s">
        <v>83</v>
      </c>
      <c r="R21" s="13" t="s">
        <v>89</v>
      </c>
      <c r="S21" s="13"/>
      <c r="T21" s="13">
        <v>2021</v>
      </c>
      <c r="U21" s="13" t="s">
        <v>58</v>
      </c>
      <c r="V21" s="13" t="s">
        <v>59</v>
      </c>
      <c r="W21" s="13" t="s">
        <v>33</v>
      </c>
    </row>
    <row r="22" spans="3:23" ht="16">
      <c r="D22" s="5" t="s">
        <v>101</v>
      </c>
      <c r="E22" s="5">
        <v>2022</v>
      </c>
      <c r="G22"/>
      <c r="H22" t="s">
        <v>100</v>
      </c>
      <c r="I22" s="18">
        <f>I20/I21</f>
        <v>2666666666.6666665</v>
      </c>
      <c r="J22"/>
      <c r="L22" t="s">
        <v>100</v>
      </c>
      <c r="M22" s="18">
        <f>M26+137500000</f>
        <v>1687500000</v>
      </c>
      <c r="N22" s="27" t="s">
        <v>115</v>
      </c>
      <c r="P22" s="13" t="s">
        <v>46</v>
      </c>
      <c r="Q22" s="13" t="s">
        <v>83</v>
      </c>
      <c r="R22" s="13" t="s">
        <v>89</v>
      </c>
      <c r="S22" s="13"/>
      <c r="T22" s="13">
        <v>2020</v>
      </c>
      <c r="U22" s="13" t="s">
        <v>47</v>
      </c>
      <c r="V22" s="13" t="s">
        <v>48</v>
      </c>
      <c r="W22" s="13" t="s">
        <v>45</v>
      </c>
    </row>
    <row r="23" spans="3:23" ht="16">
      <c r="D23" s="5" t="s">
        <v>100</v>
      </c>
      <c r="E23" s="7">
        <f>M22</f>
        <v>1687500000</v>
      </c>
      <c r="G23"/>
      <c r="H23" t="s">
        <v>101</v>
      </c>
      <c r="I23">
        <v>2009</v>
      </c>
      <c r="J23"/>
      <c r="L23" t="s">
        <v>101</v>
      </c>
      <c r="M23" s="5">
        <v>2014</v>
      </c>
      <c r="N23" s="5" t="s">
        <v>110</v>
      </c>
    </row>
    <row r="24" spans="3:23" ht="16">
      <c r="D24" s="5" t="s">
        <v>101</v>
      </c>
      <c r="E24" s="5">
        <v>2014</v>
      </c>
      <c r="G24"/>
      <c r="H24" t="s">
        <v>98</v>
      </c>
      <c r="I24" s="6">
        <f>I25*I26</f>
        <v>7440000000</v>
      </c>
      <c r="J24"/>
      <c r="L24" t="s">
        <v>98</v>
      </c>
      <c r="M24" s="6">
        <f>M25*M26</f>
        <v>10850000000</v>
      </c>
    </row>
    <row r="25" spans="3:23" ht="16">
      <c r="D25" s="5" t="s">
        <v>100</v>
      </c>
      <c r="E25" s="7">
        <f>M26</f>
        <v>1550000000</v>
      </c>
      <c r="G25"/>
      <c r="H25" t="s">
        <v>99</v>
      </c>
      <c r="I25">
        <v>8</v>
      </c>
      <c r="J25"/>
      <c r="L25" t="s">
        <v>99</v>
      </c>
      <c r="M25" s="5">
        <v>7</v>
      </c>
    </row>
    <row r="26" spans="3:23" ht="16">
      <c r="D26" s="5" t="s">
        <v>101</v>
      </c>
      <c r="E26" s="5">
        <v>2006</v>
      </c>
      <c r="G26"/>
      <c r="H26" t="s">
        <v>100</v>
      </c>
      <c r="I26" s="18">
        <v>930000000</v>
      </c>
      <c r="J26"/>
      <c r="L26" t="s">
        <v>100</v>
      </c>
      <c r="M26" s="18">
        <v>1550000000</v>
      </c>
      <c r="N26" s="5" t="s">
        <v>111</v>
      </c>
    </row>
    <row r="27" spans="3:23" ht="16">
      <c r="D27" s="5" t="s">
        <v>100</v>
      </c>
      <c r="E27" s="7">
        <f>M30</f>
        <v>755000000</v>
      </c>
      <c r="G27"/>
      <c r="H27" t="s">
        <v>101</v>
      </c>
      <c r="I27">
        <v>2003</v>
      </c>
      <c r="J27"/>
      <c r="L27" t="s">
        <v>101</v>
      </c>
      <c r="M27" s="5">
        <v>2006</v>
      </c>
    </row>
    <row r="28" spans="3:23" ht="16">
      <c r="D28" s="5" t="s">
        <v>101</v>
      </c>
      <c r="E28" s="5">
        <v>2000</v>
      </c>
      <c r="G28"/>
      <c r="H28" t="s">
        <v>98</v>
      </c>
      <c r="I28" s="6">
        <v>4600000000</v>
      </c>
      <c r="J28"/>
      <c r="L28" t="s">
        <v>98</v>
      </c>
    </row>
    <row r="29" spans="3:23" ht="16">
      <c r="D29" s="5" t="s">
        <v>100</v>
      </c>
      <c r="E29" s="7">
        <v>416666667</v>
      </c>
      <c r="G29"/>
      <c r="H29" t="s">
        <v>99</v>
      </c>
      <c r="I29">
        <v>6</v>
      </c>
      <c r="J29"/>
      <c r="L29" t="s">
        <v>99</v>
      </c>
    </row>
    <row r="30" spans="3:23" ht="16">
      <c r="C30" s="23" t="s">
        <v>65</v>
      </c>
      <c r="G30"/>
      <c r="H30" t="s">
        <v>100</v>
      </c>
      <c r="I30" s="18">
        <f>I28/I29</f>
        <v>766666666.66666663</v>
      </c>
      <c r="J30"/>
      <c r="L30" t="s">
        <v>100</v>
      </c>
      <c r="M30" s="18">
        <v>755000000</v>
      </c>
    </row>
    <row r="31" spans="3:23" ht="16">
      <c r="D31" s="5" t="s">
        <v>101</v>
      </c>
      <c r="E31" s="5">
        <v>2013</v>
      </c>
      <c r="G31"/>
      <c r="H31" t="s">
        <v>101</v>
      </c>
      <c r="I31">
        <v>1999</v>
      </c>
      <c r="J31"/>
      <c r="L31" t="s">
        <v>101</v>
      </c>
      <c r="M31" s="5">
        <v>2000</v>
      </c>
    </row>
    <row r="32" spans="3:23" ht="16">
      <c r="D32" s="5" t="s">
        <v>100</v>
      </c>
      <c r="E32" s="7">
        <f>M8</f>
        <v>200000000</v>
      </c>
      <c r="G32"/>
      <c r="H32" t="s">
        <v>98</v>
      </c>
      <c r="I32" s="6">
        <v>2450000000</v>
      </c>
      <c r="J32"/>
      <c r="L32" t="s">
        <v>98</v>
      </c>
      <c r="M32" s="7">
        <v>2500000000</v>
      </c>
    </row>
    <row r="33" spans="3:14" ht="16">
      <c r="D33" s="5" t="s">
        <v>101</v>
      </c>
      <c r="E33" s="5">
        <f>M9</f>
        <v>2006</v>
      </c>
      <c r="G33"/>
      <c r="H33" t="s">
        <v>99</v>
      </c>
      <c r="I33" s="6">
        <v>4</v>
      </c>
      <c r="J33"/>
      <c r="L33" t="s">
        <v>99</v>
      </c>
      <c r="M33" s="5">
        <v>6</v>
      </c>
    </row>
    <row r="34" spans="3:14" ht="16">
      <c r="D34" s="5" t="s">
        <v>100</v>
      </c>
      <c r="E34" s="7">
        <f>M12</f>
        <v>70000000</v>
      </c>
      <c r="G34"/>
      <c r="H34" t="s">
        <v>100</v>
      </c>
      <c r="I34" s="18">
        <f>I32/I33</f>
        <v>612500000</v>
      </c>
      <c r="J34"/>
      <c r="L34" t="s">
        <v>100</v>
      </c>
      <c r="M34" s="18">
        <f>M32/M33</f>
        <v>416666666.66666669</v>
      </c>
      <c r="N34" s="5" t="s">
        <v>114</v>
      </c>
    </row>
    <row r="35" spans="3:14" ht="16">
      <c r="D35" s="5" t="s">
        <v>101</v>
      </c>
      <c r="E35" s="5">
        <f>M13</f>
        <v>2004</v>
      </c>
      <c r="G35"/>
      <c r="H35"/>
      <c r="I35"/>
      <c r="J35"/>
      <c r="L35" t="s">
        <v>101</v>
      </c>
      <c r="M35" s="5">
        <v>1996</v>
      </c>
    </row>
    <row r="36" spans="3:14" ht="16">
      <c r="D36" s="5" t="s">
        <v>100</v>
      </c>
      <c r="E36" s="7">
        <f>M16</f>
        <v>60000000</v>
      </c>
      <c r="G36" s="25" t="s">
        <v>67</v>
      </c>
      <c r="I36"/>
      <c r="J36"/>
      <c r="L36" t="s">
        <v>98</v>
      </c>
    </row>
    <row r="37" spans="3:14" ht="16">
      <c r="D37" s="5" t="s">
        <v>101</v>
      </c>
      <c r="E37" s="36" t="s">
        <v>118</v>
      </c>
      <c r="H37" t="s">
        <v>101</v>
      </c>
      <c r="I37">
        <v>2015</v>
      </c>
      <c r="J37"/>
      <c r="L37" t="s">
        <v>99</v>
      </c>
      <c r="M37" s="5">
        <v>4</v>
      </c>
    </row>
    <row r="38" spans="3:14" ht="16">
      <c r="D38" s="5" t="s">
        <v>100</v>
      </c>
      <c r="E38" s="7" t="s">
        <v>120</v>
      </c>
      <c r="H38" t="s">
        <v>98</v>
      </c>
      <c r="I38"/>
      <c r="J38"/>
      <c r="L38" t="s">
        <v>100</v>
      </c>
      <c r="M38" s="18">
        <v>195000000</v>
      </c>
    </row>
    <row r="39" spans="3:14" ht="16">
      <c r="C39" s="5" t="s">
        <v>67</v>
      </c>
      <c r="H39" t="s">
        <v>99</v>
      </c>
      <c r="I39">
        <v>8</v>
      </c>
      <c r="J39"/>
    </row>
    <row r="40" spans="3:14" ht="16">
      <c r="D40" s="5" t="s">
        <v>101</v>
      </c>
      <c r="E40" s="5">
        <v>2015</v>
      </c>
      <c r="H40" t="s">
        <v>100</v>
      </c>
      <c r="I40" s="18">
        <v>90000000</v>
      </c>
      <c r="J40"/>
      <c r="K40" s="25" t="s">
        <v>108</v>
      </c>
    </row>
    <row r="41" spans="3:14" ht="16">
      <c r="D41" s="5" t="s">
        <v>100</v>
      </c>
      <c r="E41" s="7">
        <f>I40</f>
        <v>90000000</v>
      </c>
      <c r="H41" t="s">
        <v>101</v>
      </c>
      <c r="I41" s="5">
        <v>2012</v>
      </c>
      <c r="L41" t="s">
        <v>101</v>
      </c>
      <c r="M41">
        <v>2015</v>
      </c>
      <c r="N41" s="5">
        <v>2.4</v>
      </c>
    </row>
    <row r="42" spans="3:14" ht="16">
      <c r="D42" s="5" t="s">
        <v>101</v>
      </c>
      <c r="E42" s="5">
        <f>I41</f>
        <v>2012</v>
      </c>
      <c r="H42" t="s">
        <v>98</v>
      </c>
      <c r="L42" t="s">
        <v>98</v>
      </c>
      <c r="M42" s="6">
        <v>8200000000</v>
      </c>
      <c r="N42" s="5">
        <v>1.4</v>
      </c>
    </row>
    <row r="43" spans="3:14" ht="16">
      <c r="D43" s="5" t="s">
        <v>100</v>
      </c>
      <c r="E43" s="7">
        <f>I44</f>
        <v>28000000</v>
      </c>
      <c r="H43" t="s">
        <v>99</v>
      </c>
      <c r="L43" t="s">
        <v>99</v>
      </c>
      <c r="M43">
        <v>10</v>
      </c>
      <c r="N43" s="5">
        <v>4.4000000000000004</v>
      </c>
    </row>
    <row r="44" spans="3:14" ht="16">
      <c r="D44" s="5" t="s">
        <v>101</v>
      </c>
      <c r="E44" s="5">
        <v>2009</v>
      </c>
      <c r="H44" t="s">
        <v>100</v>
      </c>
      <c r="I44" s="26">
        <v>28000000</v>
      </c>
      <c r="L44" t="s">
        <v>100</v>
      </c>
      <c r="M44" s="18">
        <f>M42/M43</f>
        <v>820000000</v>
      </c>
      <c r="N44" s="5">
        <f>SUM(N41:N43)</f>
        <v>8.1999999999999993</v>
      </c>
    </row>
    <row r="45" spans="3:14" ht="16">
      <c r="D45" s="5" t="s">
        <v>100</v>
      </c>
      <c r="E45" s="7">
        <f>I48</f>
        <v>20000000</v>
      </c>
      <c r="H45" t="s">
        <v>101</v>
      </c>
      <c r="I45" s="5">
        <v>2009</v>
      </c>
      <c r="L45" t="s">
        <v>101</v>
      </c>
      <c r="M45">
        <v>2007</v>
      </c>
    </row>
    <row r="46" spans="3:14" ht="16">
      <c r="D46" s="5" t="s">
        <v>101</v>
      </c>
      <c r="E46" s="5">
        <v>2007</v>
      </c>
      <c r="H46" t="s">
        <v>98</v>
      </c>
      <c r="L46" t="s">
        <v>98</v>
      </c>
      <c r="M46" s="6">
        <v>4800000000</v>
      </c>
    </row>
    <row r="47" spans="3:14" ht="16">
      <c r="D47" s="5" t="s">
        <v>100</v>
      </c>
      <c r="E47" s="7">
        <f>I52</f>
        <v>21180000</v>
      </c>
      <c r="H47" t="s">
        <v>99</v>
      </c>
      <c r="L47" t="s">
        <v>99</v>
      </c>
      <c r="M47">
        <v>8</v>
      </c>
    </row>
    <row r="48" spans="3:14" ht="16">
      <c r="D48" s="5" t="s">
        <v>101</v>
      </c>
      <c r="E48" s="5">
        <v>1998</v>
      </c>
      <c r="H48" t="s">
        <v>100</v>
      </c>
      <c r="I48" s="26">
        <v>20000000</v>
      </c>
      <c r="L48" t="s">
        <v>100</v>
      </c>
      <c r="M48" s="18">
        <f>M46/M47</f>
        <v>600000000</v>
      </c>
    </row>
    <row r="49" spans="3:13" ht="16">
      <c r="D49" s="5" t="s">
        <v>100</v>
      </c>
      <c r="E49" s="5" t="s">
        <v>120</v>
      </c>
      <c r="H49" t="s">
        <v>101</v>
      </c>
      <c r="I49" s="5">
        <v>2007</v>
      </c>
      <c r="L49" t="s">
        <v>101</v>
      </c>
      <c r="M49">
        <v>2001</v>
      </c>
    </row>
    <row r="50" spans="3:13" ht="16">
      <c r="C50" s="5" t="s">
        <v>8</v>
      </c>
      <c r="H50" t="s">
        <v>98</v>
      </c>
      <c r="L50" t="s">
        <v>98</v>
      </c>
      <c r="M50" s="6">
        <v>2400000000</v>
      </c>
    </row>
    <row r="51" spans="3:13" ht="16">
      <c r="D51" s="5" t="s">
        <v>101</v>
      </c>
      <c r="E51" s="5">
        <f>I55</f>
        <v>2021</v>
      </c>
      <c r="H51" t="s">
        <v>99</v>
      </c>
      <c r="L51" t="s">
        <v>99</v>
      </c>
      <c r="M51">
        <v>6</v>
      </c>
    </row>
    <row r="52" spans="3:13" ht="16">
      <c r="D52" s="5" t="s">
        <v>100</v>
      </c>
      <c r="E52" s="7">
        <f>I58</f>
        <v>645833333.33333337</v>
      </c>
      <c r="H52" t="s">
        <v>100</v>
      </c>
      <c r="I52" s="26">
        <v>21180000</v>
      </c>
      <c r="L52" t="s">
        <v>100</v>
      </c>
      <c r="M52" s="18">
        <f>M50/M51</f>
        <v>400000000</v>
      </c>
    </row>
    <row r="53" spans="3:13" ht="16">
      <c r="D53" s="5" t="s">
        <v>101</v>
      </c>
      <c r="E53" s="5">
        <f>I59</f>
        <v>2013</v>
      </c>
      <c r="M53"/>
    </row>
    <row r="54" spans="3:13" ht="16">
      <c r="D54" s="5" t="s">
        <v>100</v>
      </c>
      <c r="E54" s="7">
        <f>I62</f>
        <v>547500000</v>
      </c>
      <c r="G54" s="25" t="s">
        <v>8</v>
      </c>
      <c r="M54" s="6"/>
    </row>
    <row r="55" spans="3:13" ht="16">
      <c r="D55" s="5" t="s">
        <v>101</v>
      </c>
      <c r="E55" s="5">
        <f>I63</f>
        <v>2009</v>
      </c>
      <c r="H55" t="s">
        <v>101</v>
      </c>
      <c r="I55">
        <v>2021</v>
      </c>
      <c r="M55" s="6"/>
    </row>
    <row r="56" spans="3:13" ht="16">
      <c r="D56" s="5" t="s">
        <v>100</v>
      </c>
      <c r="E56" s="7">
        <f>I66</f>
        <v>440000000</v>
      </c>
      <c r="H56" t="s">
        <v>98</v>
      </c>
      <c r="I56" s="6">
        <v>7750000000</v>
      </c>
      <c r="M56" s="6"/>
    </row>
    <row r="57" spans="3:13" ht="16">
      <c r="D57" s="5" t="s">
        <v>101</v>
      </c>
      <c r="E57" s="5">
        <f>I67</f>
        <v>1996</v>
      </c>
      <c r="H57" t="s">
        <v>99</v>
      </c>
      <c r="I57">
        <v>12</v>
      </c>
    </row>
    <row r="58" spans="3:13" ht="16">
      <c r="D58" s="5" t="s">
        <v>100</v>
      </c>
      <c r="E58" s="7">
        <f>I70</f>
        <v>250000000</v>
      </c>
      <c r="H58" t="s">
        <v>100</v>
      </c>
      <c r="I58" s="18">
        <f>I56/I57</f>
        <v>645833333.33333337</v>
      </c>
    </row>
    <row r="59" spans="3:13" ht="16">
      <c r="C59" s="5" t="s">
        <v>108</v>
      </c>
      <c r="H59" t="s">
        <v>101</v>
      </c>
      <c r="I59" s="5">
        <v>2013</v>
      </c>
    </row>
    <row r="60" spans="3:13" ht="16">
      <c r="D60" s="5" t="s">
        <v>101</v>
      </c>
      <c r="E60" s="5">
        <f>M41</f>
        <v>2015</v>
      </c>
      <c r="H60" t="s">
        <v>98</v>
      </c>
      <c r="I60" s="6">
        <v>4380000000</v>
      </c>
    </row>
    <row r="61" spans="3:13" ht="16">
      <c r="D61" s="5" t="s">
        <v>100</v>
      </c>
      <c r="E61" s="7">
        <f>M44</f>
        <v>820000000</v>
      </c>
      <c r="H61" t="s">
        <v>99</v>
      </c>
      <c r="I61" s="5">
        <v>8</v>
      </c>
    </row>
    <row r="62" spans="3:13" ht="16">
      <c r="D62" s="5" t="s">
        <v>101</v>
      </c>
      <c r="E62" s="5">
        <f>M45</f>
        <v>2007</v>
      </c>
      <c r="H62" t="s">
        <v>100</v>
      </c>
      <c r="I62" s="26">
        <f>I60/I61</f>
        <v>547500000</v>
      </c>
    </row>
    <row r="63" spans="3:13" ht="16">
      <c r="D63" s="5" t="s">
        <v>100</v>
      </c>
      <c r="E63" s="7">
        <f>M48</f>
        <v>600000000</v>
      </c>
      <c r="H63" t="s">
        <v>101</v>
      </c>
      <c r="I63" s="5">
        <v>2009</v>
      </c>
    </row>
    <row r="64" spans="3:13" ht="16">
      <c r="D64" s="5" t="s">
        <v>101</v>
      </c>
      <c r="E64" s="5">
        <f>M49</f>
        <v>2001</v>
      </c>
      <c r="H64" t="s">
        <v>98</v>
      </c>
      <c r="I64" s="6">
        <v>2200000000</v>
      </c>
    </row>
    <row r="65" spans="4:9" ht="16">
      <c r="D65" s="5" t="s">
        <v>100</v>
      </c>
      <c r="E65" s="7">
        <f>M52</f>
        <v>400000000</v>
      </c>
      <c r="H65" t="s">
        <v>99</v>
      </c>
      <c r="I65" s="5">
        <v>5</v>
      </c>
    </row>
    <row r="66" spans="4:9" ht="16">
      <c r="H66" t="s">
        <v>100</v>
      </c>
      <c r="I66" s="26">
        <f>I64/I65</f>
        <v>440000000</v>
      </c>
    </row>
    <row r="67" spans="4:9" ht="16">
      <c r="H67" t="s">
        <v>101</v>
      </c>
      <c r="I67" s="5">
        <v>1996</v>
      </c>
    </row>
    <row r="68" spans="4:9" ht="16">
      <c r="H68" t="s">
        <v>98</v>
      </c>
      <c r="I68" s="6">
        <v>3500000000</v>
      </c>
    </row>
    <row r="69" spans="4:9" ht="16">
      <c r="H69" t="s">
        <v>99</v>
      </c>
      <c r="I69" s="5">
        <v>14</v>
      </c>
    </row>
    <row r="70" spans="4:9" ht="16">
      <c r="H70" t="s">
        <v>100</v>
      </c>
      <c r="I70" s="26">
        <f>I68/I69</f>
        <v>250000000</v>
      </c>
    </row>
  </sheetData>
  <hyperlinks>
    <hyperlink ref="U20" r:id="rId1" display="https://variety.com/2019/tv/news/cnbc-commercial-free-stock-market-drop-china-1203292289/" xr:uid="{79B53421-C1C8-804F-921B-F2E32221177C}"/>
  </hyperlinks>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E93F9-5B6A-CF4D-AF39-525CC47D4A3B}">
  <sheetPr>
    <tabColor theme="4" tint="0.39997558519241921"/>
  </sheetPr>
  <dimension ref="B2:R64"/>
  <sheetViews>
    <sheetView showGridLines="0" workbookViewId="0">
      <selection activeCell="E59" sqref="E59"/>
    </sheetView>
  </sheetViews>
  <sheetFormatPr baseColWidth="10" defaultRowHeight="16"/>
  <cols>
    <col min="2" max="2" width="2.6640625" style="5" customWidth="1"/>
    <col min="3" max="3" width="2.5" style="5" customWidth="1"/>
    <col min="4" max="4" width="13.33203125" style="5" bestFit="1" customWidth="1"/>
    <col min="5" max="5" width="12.6640625" style="5" bestFit="1" customWidth="1"/>
    <col min="6" max="6" width="5.1640625" style="5" customWidth="1"/>
    <col min="7" max="7" width="4.83203125" style="5" bestFit="1" customWidth="1"/>
    <col min="8" max="8" width="17.1640625" style="5" customWidth="1"/>
    <col min="9" max="9" width="13.6640625" style="5" bestFit="1" customWidth="1"/>
    <col min="10" max="10" width="13.6640625" style="49" customWidth="1"/>
    <col min="11" max="11" width="2.1640625" style="5" customWidth="1"/>
    <col min="12" max="12" width="9" style="5" bestFit="1" customWidth="1"/>
    <col min="13" max="13" width="13.1640625" style="5" bestFit="1" customWidth="1"/>
    <col min="14" max="14" width="22.83203125" style="5" customWidth="1"/>
    <col min="15" max="15" width="11.6640625" style="5" customWidth="1"/>
    <col min="16" max="16" width="5.1640625" bestFit="1" customWidth="1"/>
    <col min="17" max="17" width="13.1640625" bestFit="1" customWidth="1"/>
    <col min="18" max="18" width="12.6640625" bestFit="1" customWidth="1"/>
  </cols>
  <sheetData>
    <row r="2" spans="2:18">
      <c r="B2" s="10" t="s">
        <v>92</v>
      </c>
    </row>
    <row r="4" spans="2:18">
      <c r="B4" s="10" t="s">
        <v>107</v>
      </c>
      <c r="G4" s="2" t="s">
        <v>121</v>
      </c>
      <c r="H4"/>
      <c r="I4"/>
      <c r="J4" s="45"/>
      <c r="K4"/>
      <c r="L4" s="2" t="s">
        <v>135</v>
      </c>
      <c r="M4"/>
      <c r="O4" s="10"/>
    </row>
    <row r="5" spans="2:18">
      <c r="C5" s="23" t="s">
        <v>121</v>
      </c>
      <c r="G5"/>
      <c r="H5" t="s">
        <v>101</v>
      </c>
      <c r="I5">
        <v>2024</v>
      </c>
      <c r="J5" s="45"/>
      <c r="K5"/>
      <c r="L5"/>
      <c r="M5" t="s">
        <v>101</v>
      </c>
      <c r="N5" s="5">
        <v>2013</v>
      </c>
      <c r="O5" s="5" t="s">
        <v>136</v>
      </c>
    </row>
    <row r="6" spans="2:18">
      <c r="D6" s="5" t="s">
        <v>101</v>
      </c>
      <c r="E6" s="5">
        <f>I5</f>
        <v>2024</v>
      </c>
      <c r="G6"/>
      <c r="H6" t="s">
        <v>98</v>
      </c>
      <c r="I6" s="6">
        <v>8800000000</v>
      </c>
      <c r="J6" s="50"/>
      <c r="K6"/>
      <c r="L6"/>
      <c r="M6" t="s">
        <v>98</v>
      </c>
      <c r="N6" s="7">
        <v>3000000000</v>
      </c>
    </row>
    <row r="7" spans="2:18">
      <c r="D7" s="5" t="s">
        <v>100</v>
      </c>
      <c r="E7" s="7">
        <f>I8</f>
        <v>1100000000</v>
      </c>
      <c r="G7"/>
      <c r="H7" t="s">
        <v>99</v>
      </c>
      <c r="I7">
        <v>8</v>
      </c>
      <c r="J7" s="45"/>
      <c r="K7"/>
      <c r="L7"/>
      <c r="M7" t="s">
        <v>99</v>
      </c>
      <c r="N7" s="5">
        <v>12</v>
      </c>
    </row>
    <row r="8" spans="2:18">
      <c r="D8" s="5" t="s">
        <v>101</v>
      </c>
      <c r="E8" s="5">
        <f>I9</f>
        <v>2010</v>
      </c>
      <c r="G8"/>
      <c r="H8" t="s">
        <v>100</v>
      </c>
      <c r="I8" s="18">
        <f>I6/I7</f>
        <v>1100000000</v>
      </c>
      <c r="J8" s="50"/>
      <c r="K8"/>
      <c r="L8"/>
      <c r="M8" t="s">
        <v>100</v>
      </c>
      <c r="N8" s="18">
        <f>N6/N7</f>
        <v>250000000</v>
      </c>
    </row>
    <row r="9" spans="2:18">
      <c r="D9" s="5" t="s">
        <v>100</v>
      </c>
      <c r="E9" s="7">
        <f>I12</f>
        <v>771428571.42857146</v>
      </c>
      <c r="G9"/>
      <c r="H9" t="s">
        <v>101</v>
      </c>
      <c r="I9">
        <v>2010</v>
      </c>
      <c r="J9" s="45"/>
      <c r="K9"/>
      <c r="M9" t="s">
        <v>101</v>
      </c>
      <c r="N9" s="36" t="s">
        <v>141</v>
      </c>
    </row>
    <row r="10" spans="2:18">
      <c r="D10" s="5" t="s">
        <v>101</v>
      </c>
      <c r="E10" s="5">
        <f>I13</f>
        <v>1999</v>
      </c>
      <c r="G10"/>
      <c r="H10" t="s">
        <v>98</v>
      </c>
      <c r="I10" s="6">
        <v>10800000000</v>
      </c>
      <c r="J10" s="50"/>
      <c r="K10" s="6"/>
      <c r="M10" t="s">
        <v>98</v>
      </c>
      <c r="N10" s="7">
        <f>N11*N12</f>
        <v>720000000</v>
      </c>
    </row>
    <row r="11" spans="2:18">
      <c r="D11" s="5" t="s">
        <v>100</v>
      </c>
      <c r="E11" s="7">
        <f>I16</f>
        <v>545454545.4545455</v>
      </c>
      <c r="G11"/>
      <c r="H11" t="s">
        <v>99</v>
      </c>
      <c r="I11">
        <v>14</v>
      </c>
      <c r="J11" s="45"/>
      <c r="K11"/>
      <c r="M11" t="s">
        <v>99</v>
      </c>
      <c r="N11" s="5">
        <v>12</v>
      </c>
    </row>
    <row r="12" spans="2:18">
      <c r="C12" s="23" t="s">
        <v>137</v>
      </c>
      <c r="G12"/>
      <c r="H12" t="s">
        <v>100</v>
      </c>
      <c r="I12" s="18">
        <f>I10/I11</f>
        <v>771428571.42857146</v>
      </c>
      <c r="J12" s="50"/>
      <c r="K12"/>
      <c r="M12" t="s">
        <v>100</v>
      </c>
      <c r="N12" s="18">
        <v>60000000</v>
      </c>
    </row>
    <row r="13" spans="2:18">
      <c r="D13" s="5" t="s">
        <v>101</v>
      </c>
      <c r="E13" s="5">
        <f>I19</f>
        <v>2014</v>
      </c>
      <c r="G13"/>
      <c r="H13" t="s">
        <v>101</v>
      </c>
      <c r="I13">
        <v>1999</v>
      </c>
      <c r="J13" s="45"/>
      <c r="K13"/>
      <c r="M13"/>
    </row>
    <row r="14" spans="2:18">
      <c r="D14" s="5" t="s">
        <v>100</v>
      </c>
      <c r="E14" s="7">
        <f>I22</f>
        <v>608333333.33333337</v>
      </c>
      <c r="G14"/>
      <c r="H14" t="s">
        <v>98</v>
      </c>
      <c r="I14" s="6">
        <v>6000000000</v>
      </c>
      <c r="J14" s="50"/>
      <c r="K14"/>
      <c r="L14" s="25" t="s">
        <v>25</v>
      </c>
      <c r="P14" s="25" t="s">
        <v>26</v>
      </c>
      <c r="Q14" s="5"/>
      <c r="R14" s="5"/>
    </row>
    <row r="15" spans="2:18">
      <c r="D15" s="5" t="s">
        <v>101</v>
      </c>
      <c r="E15" s="5">
        <f>I23</f>
        <v>2010</v>
      </c>
      <c r="G15"/>
      <c r="H15" t="s">
        <v>99</v>
      </c>
      <c r="I15">
        <v>11</v>
      </c>
      <c r="J15" s="45"/>
      <c r="K15"/>
      <c r="M15" t="s">
        <v>101</v>
      </c>
      <c r="N15" s="5">
        <v>2008</v>
      </c>
      <c r="O15" s="7"/>
      <c r="P15" s="5"/>
      <c r="Q15" t="s">
        <v>101</v>
      </c>
      <c r="R15" s="5">
        <v>2013</v>
      </c>
    </row>
    <row r="16" spans="2:18">
      <c r="D16" s="5" t="s">
        <v>100</v>
      </c>
      <c r="E16" s="7">
        <f>I26</f>
        <v>155000000</v>
      </c>
      <c r="G16"/>
      <c r="H16" t="s">
        <v>100</v>
      </c>
      <c r="I16" s="18">
        <f>I14/I15</f>
        <v>545454545.4545455</v>
      </c>
      <c r="J16" s="50"/>
      <c r="K16"/>
      <c r="M16" t="s">
        <v>98</v>
      </c>
      <c r="N16" s="6">
        <v>2250000000</v>
      </c>
      <c r="P16" s="5"/>
      <c r="Q16" t="s">
        <v>98</v>
      </c>
      <c r="R16" s="7">
        <f>R17*R18</f>
        <v>3570000000</v>
      </c>
    </row>
    <row r="17" spans="3:18">
      <c r="D17" s="5" t="s">
        <v>101</v>
      </c>
      <c r="E17" s="5">
        <f>I27</f>
        <v>2006</v>
      </c>
      <c r="G17" s="1"/>
      <c r="H17"/>
      <c r="I17"/>
      <c r="J17" s="45"/>
      <c r="K17"/>
      <c r="M17" t="s">
        <v>99</v>
      </c>
      <c r="N17" s="5">
        <v>15</v>
      </c>
      <c r="O17" s="6"/>
      <c r="P17" s="5"/>
      <c r="Q17" t="s">
        <v>99</v>
      </c>
      <c r="R17" s="5">
        <v>15</v>
      </c>
    </row>
    <row r="18" spans="3:18">
      <c r="D18" s="5" t="s">
        <v>100</v>
      </c>
      <c r="E18" s="7">
        <f>I30</f>
        <v>100000000</v>
      </c>
      <c r="G18" s="2" t="s">
        <v>137</v>
      </c>
      <c r="H18"/>
      <c r="I18" s="6"/>
      <c r="J18" s="50"/>
      <c r="K18"/>
      <c r="M18" t="s">
        <v>100</v>
      </c>
      <c r="N18" s="18">
        <v>205000000</v>
      </c>
      <c r="O18" s="27"/>
      <c r="P18" s="5"/>
      <c r="Q18" t="s">
        <v>100</v>
      </c>
      <c r="R18" s="18">
        <v>238000000</v>
      </c>
    </row>
    <row r="19" spans="3:18">
      <c r="D19" s="5" t="s">
        <v>101</v>
      </c>
      <c r="E19" s="5">
        <f>I31</f>
        <v>1999</v>
      </c>
      <c r="G19"/>
      <c r="H19" t="s">
        <v>101</v>
      </c>
      <c r="I19">
        <v>2014</v>
      </c>
      <c r="J19" s="45" t="s">
        <v>139</v>
      </c>
      <c r="K19"/>
      <c r="M19" t="s">
        <v>101</v>
      </c>
      <c r="N19" s="5">
        <v>1998</v>
      </c>
      <c r="P19" s="5"/>
      <c r="Q19" t="s">
        <v>101</v>
      </c>
      <c r="R19" s="5">
        <v>2000</v>
      </c>
    </row>
    <row r="20" spans="3:18">
      <c r="D20" s="5" t="s">
        <v>100</v>
      </c>
      <c r="E20" s="7">
        <f>I34</f>
        <v>76250000</v>
      </c>
      <c r="G20"/>
      <c r="H20" t="s">
        <v>98</v>
      </c>
      <c r="I20" s="6">
        <v>7300000000</v>
      </c>
      <c r="J20" s="50"/>
      <c r="K20"/>
      <c r="M20" t="s">
        <v>98</v>
      </c>
      <c r="N20" s="6"/>
      <c r="P20" s="5"/>
      <c r="Q20" t="s">
        <v>98</v>
      </c>
      <c r="R20" s="7">
        <v>1860000000</v>
      </c>
    </row>
    <row r="21" spans="3:18">
      <c r="C21" s="23" t="s">
        <v>122</v>
      </c>
      <c r="G21"/>
      <c r="H21" t="s">
        <v>99</v>
      </c>
      <c r="I21">
        <v>12</v>
      </c>
      <c r="J21" s="45"/>
      <c r="K21"/>
      <c r="M21" t="s">
        <v>99</v>
      </c>
      <c r="P21" s="5"/>
      <c r="Q21" t="s">
        <v>99</v>
      </c>
      <c r="R21" s="5">
        <v>12</v>
      </c>
    </row>
    <row r="22" spans="3:18">
      <c r="D22" s="5" t="s">
        <v>101</v>
      </c>
      <c r="E22" s="5">
        <f>I37</f>
        <v>2012</v>
      </c>
      <c r="G22"/>
      <c r="H22" t="s">
        <v>100</v>
      </c>
      <c r="I22" s="18">
        <f>I20/I21</f>
        <v>608333333.33333337</v>
      </c>
      <c r="J22" s="50"/>
      <c r="K22"/>
      <c r="M22" t="s">
        <v>100</v>
      </c>
      <c r="N22" s="58">
        <v>100000000</v>
      </c>
      <c r="P22" s="5"/>
      <c r="Q22" t="s">
        <v>100</v>
      </c>
      <c r="R22" s="18">
        <f>R20/R21</f>
        <v>155000000</v>
      </c>
    </row>
    <row r="23" spans="3:18">
      <c r="D23" s="5" t="s">
        <v>100</v>
      </c>
      <c r="E23" s="7">
        <f>I40</f>
        <v>35714285.714285716</v>
      </c>
      <c r="G23"/>
      <c r="H23" t="s">
        <v>101</v>
      </c>
      <c r="I23">
        <v>2010</v>
      </c>
      <c r="J23" s="45"/>
      <c r="K23"/>
      <c r="P23" s="5"/>
    </row>
    <row r="24" spans="3:18">
      <c r="D24" s="5" t="s">
        <v>101</v>
      </c>
      <c r="E24" s="5">
        <f>I41</f>
        <v>2003</v>
      </c>
      <c r="G24"/>
      <c r="H24" t="s">
        <v>98</v>
      </c>
      <c r="I24" s="6">
        <f>I26*I25</f>
        <v>620000000</v>
      </c>
      <c r="J24" s="50"/>
      <c r="K24"/>
      <c r="P24" s="5"/>
    </row>
    <row r="25" spans="3:18">
      <c r="D25" s="5" t="s">
        <v>100</v>
      </c>
      <c r="E25" s="7">
        <f>I44</f>
        <v>18181818.181818184</v>
      </c>
      <c r="G25"/>
      <c r="H25" t="s">
        <v>99</v>
      </c>
      <c r="I25">
        <v>4</v>
      </c>
      <c r="J25" s="45"/>
      <c r="K25"/>
      <c r="P25" s="5"/>
    </row>
    <row r="26" spans="3:18">
      <c r="D26" s="5" t="s">
        <v>101</v>
      </c>
      <c r="E26" s="5" t="str">
        <f>I45</f>
        <v>Pre-1999</v>
      </c>
      <c r="G26"/>
      <c r="H26" t="s">
        <v>100</v>
      </c>
      <c r="I26" s="18">
        <v>155000000</v>
      </c>
      <c r="J26" s="50"/>
      <c r="K26"/>
      <c r="P26" s="5"/>
    </row>
    <row r="27" spans="3:18">
      <c r="D27" s="5" t="s">
        <v>100</v>
      </c>
      <c r="E27" s="7" t="str">
        <f>I48</f>
        <v>NA</v>
      </c>
      <c r="G27"/>
      <c r="H27" t="s">
        <v>101</v>
      </c>
      <c r="I27">
        <v>2006</v>
      </c>
      <c r="J27" s="45"/>
      <c r="K27"/>
    </row>
    <row r="28" spans="3:18">
      <c r="G28"/>
      <c r="H28" t="s">
        <v>98</v>
      </c>
      <c r="I28" s="6">
        <v>400000000</v>
      </c>
      <c r="J28" s="50" t="s">
        <v>138</v>
      </c>
      <c r="K28"/>
      <c r="L28" s="25" t="s">
        <v>123</v>
      </c>
      <c r="P28" s="25" t="s">
        <v>27</v>
      </c>
      <c r="Q28" s="5"/>
      <c r="R28" s="5"/>
    </row>
    <row r="29" spans="3:18">
      <c r="E29" s="7"/>
      <c r="G29"/>
      <c r="H29" t="s">
        <v>99</v>
      </c>
      <c r="I29">
        <v>4</v>
      </c>
      <c r="J29" s="45"/>
      <c r="K29"/>
      <c r="M29" t="s">
        <v>101</v>
      </c>
      <c r="N29" s="5">
        <v>2018</v>
      </c>
      <c r="P29" s="5"/>
      <c r="Q29" t="s">
        <v>101</v>
      </c>
      <c r="R29" s="5">
        <v>2020</v>
      </c>
    </row>
    <row r="30" spans="3:18">
      <c r="C30" s="23" t="s">
        <v>28</v>
      </c>
      <c r="G30"/>
      <c r="H30" t="s">
        <v>100</v>
      </c>
      <c r="I30" s="18">
        <f>I28/I29</f>
        <v>100000000</v>
      </c>
      <c r="J30" s="50"/>
      <c r="K30"/>
      <c r="M30" t="s">
        <v>98</v>
      </c>
      <c r="N30" s="7">
        <v>2640000000</v>
      </c>
      <c r="P30" s="5"/>
      <c r="Q30" t="s">
        <v>98</v>
      </c>
      <c r="R30" s="7"/>
    </row>
    <row r="31" spans="3:18">
      <c r="D31" s="5" t="s">
        <v>101</v>
      </c>
      <c r="E31" s="5">
        <f>N5</f>
        <v>2013</v>
      </c>
      <c r="G31"/>
      <c r="H31" t="s">
        <v>101</v>
      </c>
      <c r="I31">
        <v>1999</v>
      </c>
      <c r="J31" s="45"/>
      <c r="K31"/>
      <c r="M31" t="s">
        <v>99</v>
      </c>
      <c r="N31" s="5">
        <v>6</v>
      </c>
      <c r="P31" s="5"/>
      <c r="Q31" t="s">
        <v>99</v>
      </c>
      <c r="R31" s="5">
        <v>13</v>
      </c>
    </row>
    <row r="32" spans="3:18">
      <c r="D32" s="5" t="s">
        <v>100</v>
      </c>
      <c r="E32" s="7">
        <f>N8</f>
        <v>250000000</v>
      </c>
      <c r="G32"/>
      <c r="H32" t="s">
        <v>98</v>
      </c>
      <c r="I32" s="6">
        <v>305000000</v>
      </c>
      <c r="J32" s="50"/>
      <c r="K32"/>
      <c r="M32" t="s">
        <v>100</v>
      </c>
      <c r="N32" s="18">
        <f>N30/N31</f>
        <v>440000000</v>
      </c>
      <c r="P32" s="5"/>
      <c r="Q32" t="s">
        <v>100</v>
      </c>
      <c r="R32" s="18">
        <v>240000000</v>
      </c>
    </row>
    <row r="33" spans="3:18">
      <c r="D33" s="5" t="s">
        <v>101</v>
      </c>
      <c r="E33" s="53" t="str">
        <f t="shared" ref="E33" si="0">N9</f>
        <v>2000?</v>
      </c>
      <c r="G33"/>
      <c r="H33" t="s">
        <v>99</v>
      </c>
      <c r="I33" s="6">
        <v>4</v>
      </c>
      <c r="J33" s="50"/>
      <c r="K33"/>
      <c r="M33" t="s">
        <v>101</v>
      </c>
      <c r="N33" s="5">
        <v>2008</v>
      </c>
      <c r="P33" s="5"/>
      <c r="Q33" t="s">
        <v>101</v>
      </c>
      <c r="R33" s="5">
        <v>2016</v>
      </c>
    </row>
    <row r="34" spans="3:18">
      <c r="D34" s="5" t="s">
        <v>100</v>
      </c>
      <c r="E34" s="7">
        <f>N12</f>
        <v>60000000</v>
      </c>
      <c r="G34"/>
      <c r="H34" t="s">
        <v>100</v>
      </c>
      <c r="I34" s="18">
        <f>I32/I33</f>
        <v>76250000</v>
      </c>
      <c r="J34" s="50"/>
      <c r="K34"/>
      <c r="M34" t="s">
        <v>98</v>
      </c>
      <c r="N34" s="7">
        <v>1000000000</v>
      </c>
      <c r="O34" s="5" t="s">
        <v>142</v>
      </c>
      <c r="P34" s="5"/>
      <c r="Q34" t="s">
        <v>98</v>
      </c>
      <c r="R34" s="5"/>
    </row>
    <row r="35" spans="3:18">
      <c r="D35" s="5" t="s">
        <v>101</v>
      </c>
      <c r="G35"/>
      <c r="H35"/>
      <c r="I35"/>
      <c r="J35" s="45"/>
      <c r="K35"/>
      <c r="M35" t="s">
        <v>99</v>
      </c>
      <c r="N35" s="5">
        <v>10</v>
      </c>
      <c r="P35" s="5"/>
      <c r="Q35" t="s">
        <v>99</v>
      </c>
      <c r="R35" s="5"/>
    </row>
    <row r="36" spans="3:18">
      <c r="D36" s="5" t="s">
        <v>100</v>
      </c>
      <c r="E36" s="7"/>
      <c r="G36" s="25" t="s">
        <v>122</v>
      </c>
      <c r="I36"/>
      <c r="J36" s="45"/>
      <c r="K36"/>
      <c r="M36" t="s">
        <v>100</v>
      </c>
      <c r="N36" s="18">
        <v>220000000</v>
      </c>
      <c r="P36" s="5"/>
      <c r="Q36" t="s">
        <v>100</v>
      </c>
      <c r="R36" s="18">
        <v>200000000</v>
      </c>
    </row>
    <row r="37" spans="3:18">
      <c r="D37" s="5" t="s">
        <v>101</v>
      </c>
      <c r="E37" s="36"/>
      <c r="H37" t="s">
        <v>101</v>
      </c>
      <c r="I37">
        <v>2012</v>
      </c>
      <c r="J37" s="45"/>
      <c r="K37"/>
      <c r="M37" t="s">
        <v>101</v>
      </c>
      <c r="N37" s="36" t="s">
        <v>144</v>
      </c>
      <c r="P37" s="5"/>
      <c r="Q37" t="s">
        <v>101</v>
      </c>
      <c r="R37" s="5">
        <v>2004</v>
      </c>
    </row>
    <row r="38" spans="3:18">
      <c r="D38" s="5" t="s">
        <v>100</v>
      </c>
      <c r="E38" s="7"/>
      <c r="H38" t="s">
        <v>98</v>
      </c>
      <c r="I38" s="7">
        <v>500000000</v>
      </c>
      <c r="J38" s="45"/>
      <c r="K38"/>
      <c r="M38" t="s">
        <v>98</v>
      </c>
      <c r="P38" s="5"/>
      <c r="Q38" t="s">
        <v>98</v>
      </c>
      <c r="R38" s="5"/>
    </row>
    <row r="39" spans="3:18">
      <c r="C39" s="23" t="s">
        <v>25</v>
      </c>
      <c r="H39" t="s">
        <v>99</v>
      </c>
      <c r="I39">
        <v>14</v>
      </c>
      <c r="J39" s="45"/>
      <c r="K39"/>
      <c r="M39" t="s">
        <v>99</v>
      </c>
      <c r="P39" s="5"/>
      <c r="Q39" t="s">
        <v>99</v>
      </c>
      <c r="R39" s="5"/>
    </row>
    <row r="40" spans="3:18">
      <c r="D40" s="5" t="s">
        <v>101</v>
      </c>
      <c r="E40" s="5">
        <f>N15</f>
        <v>2008</v>
      </c>
      <c r="H40" t="s">
        <v>100</v>
      </c>
      <c r="I40" s="18">
        <f>I38/I39</f>
        <v>35714285.714285716</v>
      </c>
      <c r="J40" s="50"/>
      <c r="K40"/>
      <c r="M40" t="s">
        <v>100</v>
      </c>
      <c r="N40" s="58">
        <v>110000000</v>
      </c>
      <c r="P40" s="5"/>
      <c r="Q40" t="s">
        <v>100</v>
      </c>
      <c r="R40" s="18">
        <v>130000000</v>
      </c>
    </row>
    <row r="41" spans="3:18">
      <c r="D41" s="5" t="s">
        <v>100</v>
      </c>
      <c r="E41" s="7">
        <f>N18</f>
        <v>205000000</v>
      </c>
      <c r="H41" t="s">
        <v>101</v>
      </c>
      <c r="I41" s="5">
        <v>2003</v>
      </c>
    </row>
    <row r="42" spans="3:18">
      <c r="D42" s="5" t="s">
        <v>101</v>
      </c>
      <c r="E42" s="5">
        <f>N17</f>
        <v>15</v>
      </c>
      <c r="H42" t="s">
        <v>98</v>
      </c>
      <c r="I42" s="7">
        <v>200000000</v>
      </c>
      <c r="L42" s="5" t="s">
        <v>143</v>
      </c>
    </row>
    <row r="43" spans="3:18">
      <c r="D43" s="5" t="s">
        <v>100</v>
      </c>
      <c r="E43" s="7">
        <f>N22</f>
        <v>100000000</v>
      </c>
      <c r="H43" t="s">
        <v>99</v>
      </c>
      <c r="I43" s="5">
        <v>11</v>
      </c>
      <c r="M43" t="s">
        <v>101</v>
      </c>
      <c r="N43" s="5">
        <v>2017</v>
      </c>
    </row>
    <row r="44" spans="3:18">
      <c r="C44" s="5" t="s">
        <v>123</v>
      </c>
      <c r="H44" t="s">
        <v>100</v>
      </c>
      <c r="I44" s="26">
        <f>I42/I43</f>
        <v>18181818.181818184</v>
      </c>
      <c r="J44" s="51"/>
      <c r="M44" t="s">
        <v>98</v>
      </c>
    </row>
    <row r="45" spans="3:18">
      <c r="D45" s="5" t="s">
        <v>101</v>
      </c>
      <c r="E45" s="7">
        <f>N29</f>
        <v>2018</v>
      </c>
      <c r="H45" t="s">
        <v>101</v>
      </c>
      <c r="I45" s="5" t="s">
        <v>140</v>
      </c>
      <c r="M45" t="s">
        <v>99</v>
      </c>
    </row>
    <row r="46" spans="3:18">
      <c r="D46" s="5" t="s">
        <v>100</v>
      </c>
      <c r="E46" s="7">
        <f>N32</f>
        <v>440000000</v>
      </c>
      <c r="H46" t="s">
        <v>98</v>
      </c>
      <c r="M46" t="s">
        <v>100</v>
      </c>
      <c r="N46" s="57">
        <v>90000000</v>
      </c>
    </row>
    <row r="47" spans="3:18">
      <c r="D47" s="5" t="s">
        <v>101</v>
      </c>
      <c r="E47" s="7">
        <f>N33</f>
        <v>2008</v>
      </c>
      <c r="H47" t="s">
        <v>99</v>
      </c>
      <c r="M47" t="s">
        <v>101</v>
      </c>
    </row>
    <row r="48" spans="3:18">
      <c r="D48" s="5" t="s">
        <v>100</v>
      </c>
      <c r="E48" s="7">
        <f>N36</f>
        <v>220000000</v>
      </c>
      <c r="H48" t="s">
        <v>100</v>
      </c>
      <c r="I48" s="26" t="s">
        <v>120</v>
      </c>
      <c r="J48" s="51"/>
      <c r="M48" t="s">
        <v>98</v>
      </c>
    </row>
    <row r="49" spans="3:13">
      <c r="D49" s="5" t="s">
        <v>101</v>
      </c>
      <c r="E49" s="5" t="str">
        <f>N37</f>
        <v>2000????</v>
      </c>
      <c r="H49" s="45"/>
      <c r="I49" s="49"/>
      <c r="M49" t="s">
        <v>99</v>
      </c>
    </row>
    <row r="50" spans="3:13">
      <c r="D50" s="5" t="s">
        <v>100</v>
      </c>
      <c r="E50" s="7">
        <f>N40</f>
        <v>110000000</v>
      </c>
      <c r="H50" s="45"/>
      <c r="I50" s="49"/>
      <c r="M50" t="s">
        <v>100</v>
      </c>
    </row>
    <row r="51" spans="3:13">
      <c r="C51" s="5" t="s">
        <v>26</v>
      </c>
      <c r="H51" s="45"/>
      <c r="I51" s="49"/>
    </row>
    <row r="52" spans="3:13">
      <c r="D52" s="5" t="s">
        <v>101</v>
      </c>
      <c r="E52" s="5">
        <f>R15</f>
        <v>2013</v>
      </c>
      <c r="H52" s="45"/>
      <c r="I52" s="51"/>
      <c r="J52" s="51"/>
    </row>
    <row r="53" spans="3:13">
      <c r="D53" s="5" t="s">
        <v>100</v>
      </c>
      <c r="E53" s="7">
        <f>R18</f>
        <v>238000000</v>
      </c>
    </row>
    <row r="54" spans="3:13">
      <c r="D54" s="5" t="s">
        <v>101</v>
      </c>
      <c r="E54" s="5">
        <f>R19</f>
        <v>2000</v>
      </c>
    </row>
    <row r="55" spans="3:13">
      <c r="D55" s="5" t="s">
        <v>100</v>
      </c>
      <c r="E55" s="7">
        <f>R22</f>
        <v>155000000</v>
      </c>
    </row>
    <row r="56" spans="3:13">
      <c r="C56" s="5" t="s">
        <v>27</v>
      </c>
    </row>
    <row r="57" spans="3:13">
      <c r="D57" s="5" t="s">
        <v>101</v>
      </c>
      <c r="E57" s="5">
        <f>R29</f>
        <v>2020</v>
      </c>
    </row>
    <row r="58" spans="3:13">
      <c r="D58" s="5" t="s">
        <v>100</v>
      </c>
      <c r="E58" s="7">
        <f>R32</f>
        <v>240000000</v>
      </c>
    </row>
    <row r="59" spans="3:13">
      <c r="D59" s="5" t="s">
        <v>101</v>
      </c>
      <c r="E59" s="5">
        <f>R33</f>
        <v>2016</v>
      </c>
    </row>
    <row r="60" spans="3:13">
      <c r="D60" s="5" t="s">
        <v>100</v>
      </c>
      <c r="E60" s="7">
        <f>R36</f>
        <v>200000000</v>
      </c>
    </row>
    <row r="61" spans="3:13">
      <c r="D61" s="5" t="s">
        <v>101</v>
      </c>
      <c r="E61" s="5">
        <f>R37</f>
        <v>2004</v>
      </c>
    </row>
    <row r="62" spans="3:13">
      <c r="D62" s="5" t="s">
        <v>100</v>
      </c>
      <c r="E62" s="7">
        <f>R40</f>
        <v>130000000</v>
      </c>
    </row>
    <row r="63" spans="3:13">
      <c r="D63" s="5" t="s">
        <v>101</v>
      </c>
      <c r="E63" s="5">
        <v>2000</v>
      </c>
    </row>
    <row r="64" spans="3:13">
      <c r="D64" s="5" t="s">
        <v>100</v>
      </c>
      <c r="E64" s="7">
        <v>100000000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F5E2D-3D67-B240-B471-E43CF83F23FE}">
  <sheetPr>
    <tabColor theme="4" tint="0.39997558519241921"/>
  </sheetPr>
  <dimension ref="B2:M36"/>
  <sheetViews>
    <sheetView showGridLines="0" workbookViewId="0">
      <selection activeCell="Y25" sqref="Y25"/>
    </sheetView>
  </sheetViews>
  <sheetFormatPr baseColWidth="10" defaultRowHeight="16"/>
  <cols>
    <col min="2" max="2" width="2.33203125" customWidth="1"/>
    <col min="3" max="3" width="2.1640625" customWidth="1"/>
    <col min="4" max="4" width="5.6640625" customWidth="1"/>
    <col min="6" max="6" width="6.5" customWidth="1"/>
    <col min="7" max="8" width="19.1640625" bestFit="1" customWidth="1"/>
    <col min="9" max="9" width="7.6640625" customWidth="1"/>
    <col min="12" max="12" width="2.6640625" customWidth="1"/>
  </cols>
  <sheetData>
    <row r="2" spans="2:13">
      <c r="B2" s="2" t="s">
        <v>151</v>
      </c>
      <c r="L2" s="2" t="s">
        <v>149</v>
      </c>
    </row>
    <row r="3" spans="2:13">
      <c r="C3" s="1" t="s">
        <v>0</v>
      </c>
      <c r="M3" s="8" t="s">
        <v>169</v>
      </c>
    </row>
    <row r="4" spans="2:13">
      <c r="F4" s="75" t="s">
        <v>131</v>
      </c>
      <c r="G4" s="75"/>
      <c r="H4" s="75"/>
      <c r="I4" s="75"/>
    </row>
    <row r="5" spans="2:13">
      <c r="C5" s="1"/>
      <c r="D5" s="11" t="s">
        <v>1</v>
      </c>
    </row>
    <row r="6" spans="2:13">
      <c r="E6" t="s">
        <v>2</v>
      </c>
      <c r="F6" t="s">
        <v>3</v>
      </c>
      <c r="G6" t="s">
        <v>4</v>
      </c>
      <c r="H6" t="s">
        <v>5</v>
      </c>
      <c r="I6" t="s">
        <v>6</v>
      </c>
    </row>
    <row r="7" spans="2:13">
      <c r="E7" t="s">
        <v>7</v>
      </c>
      <c r="F7" t="s">
        <v>3</v>
      </c>
      <c r="G7" t="s">
        <v>8</v>
      </c>
      <c r="H7" t="s">
        <v>65</v>
      </c>
    </row>
    <row r="8" spans="2:13">
      <c r="E8" t="s">
        <v>9</v>
      </c>
      <c r="F8" t="s">
        <v>10</v>
      </c>
      <c r="G8" t="s">
        <v>4</v>
      </c>
    </row>
    <row r="9" spans="2:13">
      <c r="E9" t="s">
        <v>11</v>
      </c>
      <c r="F9" t="s">
        <v>3</v>
      </c>
      <c r="G9" t="s">
        <v>85</v>
      </c>
    </row>
    <row r="10" spans="2:13">
      <c r="D10" s="11" t="s">
        <v>12</v>
      </c>
    </row>
    <row r="11" spans="2:13">
      <c r="E11" t="s">
        <v>13</v>
      </c>
      <c r="F11" t="s">
        <v>3</v>
      </c>
      <c r="G11" t="s">
        <v>133</v>
      </c>
      <c r="H11" t="s">
        <v>134</v>
      </c>
      <c r="I11" t="s">
        <v>67</v>
      </c>
    </row>
    <row r="12" spans="2:13">
      <c r="E12" t="s">
        <v>14</v>
      </c>
      <c r="F12" t="s">
        <v>51</v>
      </c>
      <c r="G12" t="s">
        <v>134</v>
      </c>
    </row>
    <row r="13" spans="2:13">
      <c r="E13" t="s">
        <v>15</v>
      </c>
      <c r="F13" t="s">
        <v>65</v>
      </c>
    </row>
    <row r="14" spans="2:13">
      <c r="C14" s="1"/>
      <c r="E14" t="s">
        <v>16</v>
      </c>
      <c r="G14" t="s">
        <v>134</v>
      </c>
    </row>
    <row r="15" spans="2:13">
      <c r="E15" t="s">
        <v>18</v>
      </c>
      <c r="F15" t="s">
        <v>10</v>
      </c>
      <c r="G15" t="s">
        <v>19</v>
      </c>
    </row>
    <row r="16" spans="2:13">
      <c r="E16" t="s">
        <v>132</v>
      </c>
      <c r="F16" t="s">
        <v>51</v>
      </c>
      <c r="G16" t="s">
        <v>19</v>
      </c>
    </row>
    <row r="17" spans="3:9">
      <c r="E17" t="s">
        <v>17</v>
      </c>
      <c r="F17" t="s">
        <v>10</v>
      </c>
      <c r="G17" t="s">
        <v>51</v>
      </c>
      <c r="H17" t="s">
        <v>67</v>
      </c>
      <c r="I17" t="s">
        <v>65</v>
      </c>
    </row>
    <row r="19" spans="3:9">
      <c r="C19" s="1" t="s">
        <v>20</v>
      </c>
    </row>
    <row r="20" spans="3:9">
      <c r="C20" t="s">
        <v>23</v>
      </c>
    </row>
    <row r="21" spans="3:9">
      <c r="D21" s="11" t="s">
        <v>21</v>
      </c>
    </row>
    <row r="22" spans="3:9">
      <c r="E22" t="s">
        <v>127</v>
      </c>
    </row>
    <row r="23" spans="3:9">
      <c r="E23" t="s">
        <v>154</v>
      </c>
    </row>
    <row r="24" spans="3:9">
      <c r="E24" t="s">
        <v>155</v>
      </c>
    </row>
    <row r="25" spans="3:9">
      <c r="D25" s="11" t="s">
        <v>24</v>
      </c>
    </row>
    <row r="26" spans="3:9">
      <c r="E26" t="s">
        <v>128</v>
      </c>
    </row>
    <row r="27" spans="3:9">
      <c r="E27" t="s">
        <v>16</v>
      </c>
    </row>
    <row r="28" spans="3:9">
      <c r="E28" t="s">
        <v>150</v>
      </c>
    </row>
    <row r="29" spans="3:9">
      <c r="E29" t="s">
        <v>15</v>
      </c>
    </row>
    <row r="30" spans="3:9">
      <c r="E30" t="s">
        <v>157</v>
      </c>
    </row>
    <row r="31" spans="3:9">
      <c r="D31" s="11" t="s">
        <v>152</v>
      </c>
    </row>
    <row r="32" spans="3:9">
      <c r="E32" t="s">
        <v>22</v>
      </c>
    </row>
    <row r="33" spans="5:5">
      <c r="E33" t="s">
        <v>129</v>
      </c>
    </row>
    <row r="34" spans="5:5">
      <c r="E34" t="s">
        <v>130</v>
      </c>
    </row>
    <row r="35" spans="5:5">
      <c r="E35" t="s">
        <v>153</v>
      </c>
    </row>
    <row r="36" spans="5:5">
      <c r="E36" t="s">
        <v>156</v>
      </c>
    </row>
  </sheetData>
  <mergeCells count="1">
    <mergeCell ref="F4:I4"/>
  </mergeCells>
  <hyperlinks>
    <hyperlink ref="M3" r:id="rId1" xr:uid="{AC456BC5-D878-A840-B2AA-465A8552F632}"/>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875B-4605-0549-A2C9-8223223496DC}">
  <sheetPr>
    <tabColor theme="3" tint="-0.249977111117893"/>
  </sheetPr>
  <dimension ref="B2:E72"/>
  <sheetViews>
    <sheetView showGridLines="0" tabSelected="1" workbookViewId="0">
      <selection activeCell="E70" sqref="E70:E72"/>
    </sheetView>
  </sheetViews>
  <sheetFormatPr baseColWidth="10" defaultRowHeight="16"/>
  <cols>
    <col min="2" max="2" width="2.1640625" customWidth="1"/>
    <col min="3" max="3" width="3.1640625" customWidth="1"/>
    <col min="4" max="4" width="7.1640625" bestFit="1" customWidth="1"/>
  </cols>
  <sheetData>
    <row r="2" spans="2:5">
      <c r="B2" s="2" t="s">
        <v>168</v>
      </c>
    </row>
    <row r="3" spans="2:5">
      <c r="C3" t="s">
        <v>177</v>
      </c>
    </row>
    <row r="5" spans="2:5">
      <c r="C5" s="1" t="s">
        <v>173</v>
      </c>
    </row>
    <row r="6" spans="2:5">
      <c r="E6" s="8" t="s">
        <v>174</v>
      </c>
    </row>
    <row r="7" spans="2:5">
      <c r="E7" s="8" t="s">
        <v>186</v>
      </c>
    </row>
    <row r="8" spans="2:5" ht="7" customHeight="1"/>
    <row r="9" spans="2:5">
      <c r="C9" s="1" t="s">
        <v>189</v>
      </c>
      <c r="E9" s="8"/>
    </row>
    <row r="10" spans="2:5">
      <c r="D10" s="11" t="s">
        <v>3</v>
      </c>
    </row>
    <row r="11" spans="2:5">
      <c r="D11" s="11"/>
      <c r="E11" s="8" t="s">
        <v>172</v>
      </c>
    </row>
    <row r="12" spans="2:5">
      <c r="D12" s="11" t="s">
        <v>10</v>
      </c>
    </row>
    <row r="13" spans="2:5">
      <c r="D13" s="11"/>
      <c r="E13" s="8" t="s">
        <v>175</v>
      </c>
    </row>
    <row r="14" spans="2:5">
      <c r="D14" s="11"/>
      <c r="E14" s="8" t="s">
        <v>178</v>
      </c>
    </row>
    <row r="15" spans="2:5">
      <c r="D15" s="11"/>
      <c r="E15" s="8" t="s">
        <v>176</v>
      </c>
    </row>
    <row r="16" spans="2:5">
      <c r="D16" s="11"/>
      <c r="E16" s="8" t="s">
        <v>179</v>
      </c>
    </row>
    <row r="17" spans="3:5">
      <c r="D17" s="11"/>
      <c r="E17" s="8" t="s">
        <v>180</v>
      </c>
    </row>
    <row r="18" spans="3:5">
      <c r="D18" s="11" t="s">
        <v>51</v>
      </c>
    </row>
    <row r="19" spans="3:5">
      <c r="D19" s="11"/>
      <c r="E19" s="8" t="s">
        <v>181</v>
      </c>
    </row>
    <row r="20" spans="3:5">
      <c r="D20" s="11"/>
      <c r="E20" s="8" t="s">
        <v>182</v>
      </c>
    </row>
    <row r="21" spans="3:5">
      <c r="D21" s="11"/>
      <c r="E21" s="8" t="s">
        <v>183</v>
      </c>
    </row>
    <row r="22" spans="3:5">
      <c r="D22" s="11"/>
      <c r="E22" s="8" t="s">
        <v>184</v>
      </c>
    </row>
    <row r="23" spans="3:5">
      <c r="D23" s="11"/>
      <c r="E23" s="8" t="s">
        <v>185</v>
      </c>
    </row>
    <row r="24" spans="3:5">
      <c r="D24" s="11" t="s">
        <v>65</v>
      </c>
    </row>
    <row r="25" spans="3:5">
      <c r="D25" s="11"/>
      <c r="E25" s="8" t="s">
        <v>187</v>
      </c>
    </row>
    <row r="26" spans="3:5">
      <c r="D26" s="11"/>
      <c r="E26" s="8" t="s">
        <v>188</v>
      </c>
    </row>
    <row r="27" spans="3:5">
      <c r="D27" s="11" t="s">
        <v>108</v>
      </c>
    </row>
    <row r="28" spans="3:5">
      <c r="D28" s="11"/>
      <c r="E28" s="8" t="s">
        <v>192</v>
      </c>
    </row>
    <row r="29" spans="3:5">
      <c r="D29" s="11" t="s">
        <v>67</v>
      </c>
    </row>
    <row r="30" spans="3:5">
      <c r="D30" s="11"/>
      <c r="E30" s="8" t="s">
        <v>191</v>
      </c>
    </row>
    <row r="31" spans="3:5">
      <c r="D31" s="11"/>
    </row>
    <row r="32" spans="3:5">
      <c r="C32" s="1" t="s">
        <v>8</v>
      </c>
    </row>
    <row r="33" spans="3:5">
      <c r="E33" s="8" t="s">
        <v>193</v>
      </c>
    </row>
    <row r="34" spans="3:5">
      <c r="E34" s="8" t="s">
        <v>194</v>
      </c>
    </row>
    <row r="35" spans="3:5">
      <c r="E35" s="8" t="s">
        <v>195</v>
      </c>
    </row>
    <row r="36" spans="3:5" ht="6" customHeight="1"/>
    <row r="37" spans="3:5">
      <c r="C37" s="1" t="s">
        <v>190</v>
      </c>
    </row>
    <row r="38" spans="3:5">
      <c r="D38" s="11" t="s">
        <v>137</v>
      </c>
    </row>
    <row r="39" spans="3:5">
      <c r="D39" s="11"/>
      <c r="E39" s="8" t="s">
        <v>197</v>
      </c>
    </row>
    <row r="40" spans="3:5">
      <c r="D40" s="11"/>
      <c r="E40" s="8" t="s">
        <v>198</v>
      </c>
    </row>
    <row r="41" spans="3:5">
      <c r="D41" s="11"/>
      <c r="E41" s="8" t="s">
        <v>199</v>
      </c>
    </row>
    <row r="42" spans="3:5">
      <c r="D42" s="11"/>
      <c r="E42" s="8" t="s">
        <v>200</v>
      </c>
    </row>
    <row r="43" spans="3:5">
      <c r="D43" s="11"/>
      <c r="E43" s="8" t="s">
        <v>201</v>
      </c>
    </row>
    <row r="44" spans="3:5">
      <c r="D44" s="11" t="s">
        <v>196</v>
      </c>
    </row>
    <row r="45" spans="3:5">
      <c r="D45" s="11"/>
      <c r="E45" s="8" t="s">
        <v>205</v>
      </c>
    </row>
    <row r="46" spans="3:5">
      <c r="D46" s="11"/>
      <c r="E46" s="8" t="s">
        <v>206</v>
      </c>
    </row>
    <row r="47" spans="3:5">
      <c r="D47" s="11"/>
      <c r="E47" s="8" t="s">
        <v>207</v>
      </c>
    </row>
    <row r="48" spans="3:5">
      <c r="D48" s="11"/>
      <c r="E48" s="8" t="s">
        <v>208</v>
      </c>
    </row>
    <row r="49" spans="4:5">
      <c r="D49" s="11" t="s">
        <v>28</v>
      </c>
    </row>
    <row r="50" spans="4:5">
      <c r="D50" s="11"/>
      <c r="E50" s="8" t="s">
        <v>202</v>
      </c>
    </row>
    <row r="51" spans="4:5">
      <c r="D51" s="11"/>
      <c r="E51" s="8" t="s">
        <v>203</v>
      </c>
    </row>
    <row r="52" spans="4:5">
      <c r="D52" s="11"/>
      <c r="E52" s="8" t="s">
        <v>204</v>
      </c>
    </row>
    <row r="54" spans="4:5">
      <c r="D54" s="11" t="s">
        <v>25</v>
      </c>
    </row>
    <row r="55" spans="4:5">
      <c r="D55" s="11"/>
      <c r="E55" s="8" t="s">
        <v>209</v>
      </c>
    </row>
    <row r="56" spans="4:5">
      <c r="D56" s="11"/>
      <c r="E56" s="8" t="s">
        <v>210</v>
      </c>
    </row>
    <row r="57" spans="4:5">
      <c r="D57" s="11"/>
      <c r="E57" s="8" t="s">
        <v>217</v>
      </c>
    </row>
    <row r="58" spans="4:5">
      <c r="D58" s="11" t="s">
        <v>123</v>
      </c>
    </row>
    <row r="59" spans="4:5">
      <c r="D59" s="11"/>
      <c r="E59" s="8" t="s">
        <v>211</v>
      </c>
    </row>
    <row r="60" spans="4:5">
      <c r="D60" s="11"/>
      <c r="E60" s="8" t="s">
        <v>212</v>
      </c>
    </row>
    <row r="61" spans="4:5">
      <c r="D61" s="11"/>
      <c r="E61" s="8" t="s">
        <v>213</v>
      </c>
    </row>
    <row r="62" spans="4:5">
      <c r="D62" s="11"/>
      <c r="E62" s="8" t="s">
        <v>213</v>
      </c>
    </row>
    <row r="63" spans="4:5">
      <c r="D63" s="11" t="s">
        <v>27</v>
      </c>
    </row>
    <row r="64" spans="4:5">
      <c r="D64" s="11"/>
      <c r="E64" s="8" t="s">
        <v>214</v>
      </c>
    </row>
    <row r="65" spans="4:5">
      <c r="D65" s="11"/>
      <c r="E65" s="8" t="s">
        <v>216</v>
      </c>
    </row>
    <row r="66" spans="4:5">
      <c r="D66" s="11" t="s">
        <v>26</v>
      </c>
    </row>
    <row r="67" spans="4:5">
      <c r="D67" s="11"/>
      <c r="E67" s="8" t="s">
        <v>215</v>
      </c>
    </row>
    <row r="68" spans="4:5">
      <c r="D68" s="11"/>
      <c r="E68" s="8" t="s">
        <v>214</v>
      </c>
    </row>
    <row r="69" spans="4:5">
      <c r="D69" s="11" t="s">
        <v>218</v>
      </c>
    </row>
    <row r="70" spans="4:5">
      <c r="E70" s="8" t="s">
        <v>219</v>
      </c>
    </row>
    <row r="71" spans="4:5">
      <c r="E71" s="8" t="s">
        <v>220</v>
      </c>
    </row>
    <row r="72" spans="4:5">
      <c r="E72" s="8" t="s">
        <v>221</v>
      </c>
    </row>
  </sheetData>
  <hyperlinks>
    <hyperlink ref="E11" r:id="rId1" xr:uid="{41F09B4C-FC69-7D49-93E5-E5029AB0B788}"/>
    <hyperlink ref="E6" r:id="rId2" location="College_football" display="https://en.wikipedia.org/wiki/Sports_broadcasting_contracts_in_the_United_States - College_football" xr:uid="{EF2AA2DA-C858-4149-A8A8-518E5D4795F2}"/>
    <hyperlink ref="E13" r:id="rId3" xr:uid="{29103B85-1904-3B4A-A58D-77742E97B47A}"/>
    <hyperlink ref="E15" r:id="rId4" display="https://www.espn.com/nba/story/_/id/11652297/nba-extends-television-deals-espn-tnt" xr:uid="{279752F2-66FF-DC48-9011-EA637F3C1F1D}"/>
    <hyperlink ref="E14" r:id="rId5" display="https://en.wikipedia.org/wiki/NBA_on_TNT" xr:uid="{AECB43CA-DB39-BD4F-8607-C09984ACEBEF}"/>
    <hyperlink ref="E16" r:id="rId6" xr:uid="{6BF94614-2B89-F046-888C-A6282C8E6138}"/>
    <hyperlink ref="E17" r:id="rId7" display="http://heathoops.com/2014/10/nba-reaches-9-year-24-billion-media-rights-deal-with-espnabc-tnt/" xr:uid="{BAEF7D7B-038B-6C44-AB13-51103E459E40}"/>
    <hyperlink ref="E19" r:id="rId8" display="https://en.wikipedia.org/wiki/Major_League_Baseball_on_television" xr:uid="{F0AA86B1-92C6-8E4E-A560-7BCCE074DFB8}"/>
    <hyperlink ref="E20" r:id="rId9" display="https://sports.yahoo.com/mlb-fox-strike-new-5-1b-tv-deal-proves-baseball-isnt-close-dying-183048053.html" xr:uid="{55CADD0D-2D9D-B542-AEE6-6B58B75EF02B}"/>
    <hyperlink ref="E21" r:id="rId10" xr:uid="{B359CD9C-F144-4446-A351-94E14C5EA6FD}"/>
    <hyperlink ref="E22" r:id="rId11" display="https://web.archive.org/web/20120926220210/http:/fangsbites.com/2012/09/a-look-at-the-new-mlb-tv-deals/" xr:uid="{35ACA359-7275-E442-A9A0-5EC0B54CC656}"/>
    <hyperlink ref="E23" r:id="rId12" location="27681fe571d3" display="https://www.forbes.com/sites/christinasettimi/2012/10/02/baseball-scores-12-billion-in-television-deals/ - 27681fe571d3" xr:uid="{3C189968-810F-304C-8FD6-61005963C3FC}"/>
    <hyperlink ref="E7" r:id="rId13" display="https://www.cbc.ca/sports/basketball/nba/nba-tv-deal-how-the-new-24b-contract-stacks-up-against-other-leagues-1.2790143" xr:uid="{2D3A3FC6-CCF7-9E4B-958B-75A7475D727A}"/>
    <hyperlink ref="E25" r:id="rId14" xr:uid="{DBFF2364-68B2-1B47-A1C0-FED4AAD808D0}"/>
    <hyperlink ref="E26" r:id="rId15" display="https://www.washingtonpost.com/archive/sports/2004/05/20/nbc-takes-over-nhl-broadcasts/069c2f1f-a8be-4bb5-bad9-a83cb201243c/" xr:uid="{EA391E80-CD47-DD41-9734-60D53E5D0CEB}"/>
    <hyperlink ref="E30" r:id="rId16" xr:uid="{8A1B7FFC-9430-EA46-A6A6-64DD097530E7}"/>
    <hyperlink ref="E28" r:id="rId17" location="2001–2006:_Fox,_NBC,_Turner_Sports " xr:uid="{BA02E889-0D75-9A4E-96E8-4286CE3035B1}"/>
    <hyperlink ref="E33" r:id="rId18" display="https://www.adweek.com/tv-video/update-nbc-bids-438-billion-olympic-gold-132319/" xr:uid="{50423D83-BC6F-994F-8C3C-C3A5E35EE634}"/>
    <hyperlink ref="E34" r:id="rId19" display="https://www.usatoday.com/story/sports/olympics/2014/05/07/nbc-olympics-broadcast-rights-2032/8805989/" xr:uid="{74C9A4BF-AE00-1845-BDFE-1C1C4ABC9460}"/>
    <hyperlink ref="E35" r:id="rId20" display="https://en.wikipedia.org/wiki/NBC_Olympic_broadcasts" xr:uid="{81D37F6F-3790-F743-B8C4-413AE878D838}"/>
    <hyperlink ref="E39" r:id="rId21" xr:uid="{70A9A130-476F-ED47-9807-9FA999602AD2}"/>
    <hyperlink ref="E40" r:id="rId22" display="https://www.sportsbusinessdaily.com/Journal/Issues/2012/07/16/Colleges/BCS-playoffs.aspx" xr:uid="{44F5BD5E-9817-D547-BEBB-9C757F1F3ECA}"/>
    <hyperlink ref="E41" r:id="rId23" location="Broadcasting" display="https://en.wikipedia.org/wiki/College_Football_Playoff - Broadcasting" xr:uid="{DCE3BA65-EA77-2141-B416-5AA0E58852CA}"/>
    <hyperlink ref="E42" r:id="rId24" display="https://www.cbssports.com/college-football/news/espn-reaches-12-year-deal-to-air-college-football-playoffs/" xr:uid="{71173B88-265D-654F-AFB0-40CB32E711B7}"/>
    <hyperlink ref="E43" r:id="rId25" location="Bowl_Championship_Series" display="https://en.wikipedia.org/wiki/Fox_College_Football - Bowl_Championship_Series" xr:uid="{6FE536E9-FBF2-5848-8237-CB78FDD17404}"/>
    <hyperlink ref="E50" r:id="rId26" display="http://dailybruin.com/2011/05/05/2-7_billion_pac12_tv_contract_inked_with_espn_and_fox_sports/" xr:uid="{E8508F6D-813C-264E-97F5-5564110BB52F}"/>
    <hyperlink ref="E51" r:id="rId27" display="https://www.espn.com/college-football/news/story?id=6471380" xr:uid="{D41D3E1E-1514-4648-8390-899DB38D206C}"/>
    <hyperlink ref="E52" r:id="rId28" display="https://variety.com/2011/tv/news/pac-10-tv-deal-approaches-3-billion-1118036323/" xr:uid="{9013653B-F00B-D242-BA0B-0A040ECF94A9}"/>
    <hyperlink ref="E45" r:id="rId29" display="https://www.insidehighered.com/blogs/technology-and-learning/196-billion-edtech-lessons-ncaa-march-madness-tv-contract" xr:uid="{90335985-73B0-1642-A006-D908BF1B46E4}"/>
    <hyperlink ref="E46" r:id="rId30" display="https://money.cnn.com/2016/04/12/media/ncaa-march-madness-turner-cbs/index.html" xr:uid="{D4F89747-D2A3-D24C-A675-7E1FA33303ED}"/>
    <hyperlink ref="E47" r:id="rId31" xr:uid="{CD074251-2D43-D041-9ADB-BEEA559FB1D4}"/>
    <hyperlink ref="E48" r:id="rId32" xr:uid="{2B32AD26-CD19-AE4A-9749-00CBF33CE2D5}"/>
    <hyperlink ref="E55" r:id="rId33" display="https://www.hollywoodreporter.com/news/sec-announces-15-year-deal-118050" xr:uid="{77C1C3D8-1BC0-394D-8124-26525C128DDF}"/>
    <hyperlink ref="E56" r:id="rId34" display="https://www.cbssports.com/college-football/news/sec-cbs-rework-long-term-contract/" xr:uid="{BFF4C6ED-063E-384A-8810-4E3DC982C4AE}"/>
    <hyperlink ref="E59" r:id="rId35" display="https://www.chicagotribune.com/sports/college/ct-big-ten-espn-fox-sports-20170724-story.html" xr:uid="{5FFD754E-6CFC-1D44-AD5B-D4D2B1A0BEEA}"/>
    <hyperlink ref="E60" r:id="rId36" location="5d17ffcb6ecf" display="https://www.forbes.com/sites/chrissmith/2016/07/18/the-most-valuable-conferences-in-college-sports-can-the-sec-be-caught/ - 5d17ffcb6ecf" xr:uid="{E03AEFFC-011E-8749-A78D-ECF9A9791EE8}"/>
    <hyperlink ref="E61" r:id="rId37" display="https://awfulannouncing.com/ncaa/the-big-tens-new-tv-deal-puts-it-into-the-lead-may-provide-a-competitive-edge.html" xr:uid="{64182C4E-9C4C-E64B-97F8-A54A7B5B7DB9}"/>
    <hyperlink ref="E64" r:id="rId38" location="55e234674139" display="https://www.forbes.com/sites/chrissmith/2012/05/09/did-acc-teams-get-ripped-off-with-new-espn-tv-contract/ - 55e234674139" xr:uid="{D447EBE2-7C0C-464A-BFD9-050D6900873E}"/>
    <hyperlink ref="E67" r:id="rId39" xr:uid="{E8B00694-5C85-0348-9463-EDC2A7718602}"/>
    <hyperlink ref="E68" r:id="rId40" location="55e234674139" display="https://www.forbes.com/sites/chrissmith/2012/05/09/did-acc-teams-get-ripped-off-with-new-espn-tv-contract/ - 55e234674139" xr:uid="{EF820456-1174-9142-B4D7-1913010485D9}"/>
    <hyperlink ref="E62" r:id="rId41" display="https://awfulannouncing.com/ncaa/the-big-tens-new-tv-deal-puts-it-into-the-lead-may-provide-a-competitive-edge.html" xr:uid="{05977D7C-A976-184D-A475-B42A676C24DB}"/>
    <hyperlink ref="E65" r:id="rId42" xr:uid="{800FEC45-1875-1A41-99C0-5B4082121933}"/>
    <hyperlink ref="E57" r:id="rId43" location="365c2e196ecf" display="https://www.forbes.com/sites/chrissmith/2016/07/18/the-most-valuable-conferences-in-college-sports-can-the-sec-be-caught/ - 365c2e196ecf" xr:uid="{5E29963A-5986-BF4B-A66E-52D043006336}"/>
    <hyperlink ref="E70" r:id="rId44" xr:uid="{1C66E76A-99C0-4F46-9D1C-23AF4E5F6BCD}"/>
    <hyperlink ref="E71" r:id="rId45" display="https://www.multichannel.com/news/espn-expands-ncaa-championships-rights-500-million-deal-298185" xr:uid="{BA395F7F-1558-F447-BFA5-20B4382B8CBB}"/>
    <hyperlink ref="E72" r:id="rId46" display="https://www.reuters.com/article/us-espn-ncaa/espn-ncaa-extend-deal-through-2023-24-idUSTRE7BE2FM20111215" xr:uid="{00F45D88-55E6-704B-854D-B504EABFB1F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Compound Growth Table</vt:lpstr>
      <vt:lpstr>Timeline of Sports Media Deals</vt:lpstr>
      <vt:lpstr>Charts</vt:lpstr>
      <vt:lpstr>Media Rights Data - Professiona</vt:lpstr>
      <vt:lpstr>Media Rights Data - College</vt:lpstr>
      <vt:lpstr>Media Players in Sports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dc:creator>
  <cp:lastModifiedBy>Michael C</cp:lastModifiedBy>
  <dcterms:created xsi:type="dcterms:W3CDTF">2019-06-03T22:12:21Z</dcterms:created>
  <dcterms:modified xsi:type="dcterms:W3CDTF">2019-09-30T17:36:29Z</dcterms:modified>
</cp:coreProperties>
</file>